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812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externalReferences>
    <externalReference r:id="rId12"/>
    <externalReference r:id="rId13"/>
  </externalReferences>
  <definedNames>
    <definedName name="_xlnm.Print_Titles" localSheetId="4">'F5_EAID'!$1:$10</definedName>
    <definedName name="_xlnm.Print_Titles" localSheetId="5">'F6a_EAEPED_COG'!$1:$9</definedName>
  </definedNames>
  <calcPr fullCalcOnLoad="1"/>
</workbook>
</file>

<file path=xl/sharedStrings.xml><?xml version="1.0" encoding="utf-8"?>
<sst xmlns="http://schemas.openxmlformats.org/spreadsheetml/2006/main" count="653" uniqueCount="482">
  <si>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</si>
  <si>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</si>
  <si>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</si>
  <si>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</si>
  <si>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</si>
  <si>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</si>
  <si>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</si>
  <si>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</si>
  <si>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</si>
  <si>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</si>
  <si>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</si>
  <si>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</si>
  <si>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</si>
  <si>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</si>
  <si>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</si>
  <si>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</si>
  <si>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</si>
  <si>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</si>
  <si>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</si>
  <si>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</si>
  <si>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</si>
  <si>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</si>
  <si>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</si>
  <si>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</si>
  <si>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</si>
  <si>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</si>
  <si>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</si>
  <si>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</si>
  <si>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</si>
  <si>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</si>
  <si>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</si>
  <si>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</si>
  <si>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</si>
  <si>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</si>
  <si>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</si>
  <si>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</si>
  <si>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</si>
  <si>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</si>
  <si>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</si>
  <si>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</si>
  <si>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</si>
  <si>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</si>
  <si>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</si>
  <si>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</si>
  <si>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</si>
  <si>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</si>
  <si>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</si>
  <si>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</si>
  <si>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</si>
  <si>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</si>
  <si>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</si>
  <si>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</si>
  <si>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</si>
  <si>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</si>
  <si>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</si>
  <si>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</si>
  <si>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</si>
  <si>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</si>
  <si>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</si>
  <si>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</si>
  <si>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</si>
  <si>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</si>
  <si>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</si>
  <si>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</si>
  <si>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</si>
  <si>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</si>
  <si>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</si>
  <si>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</si>
  <si>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</si>
  <si>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</si>
  <si>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</si>
  <si>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</si>
  <si>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</si>
  <si>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</si>
  <si>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</si>
  <si>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</si>
  <si>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</si>
  <si>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</si>
  <si>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</si>
  <si>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</si>
  <si>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</si>
  <si>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</si>
  <si>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</si>
  <si>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</si>
  <si>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</si>
  <si>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</si>
  <si>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</si>
  <si>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</si>
  <si>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</si>
  <si>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</si>
  <si>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</si>
  <si>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</si>
  <si>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</si>
  <si>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</si>
  <si>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</si>
  <si>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</si>
  <si>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</si>
  <si>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</si>
  <si>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</si>
  <si>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</si>
  <si>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</si>
  <si>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</si>
  <si>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</si>
  <si>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</si>
  <si>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</si>
  <si>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</si>
  <si>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</si>
  <si>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</si>
  <si>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</si>
  <si>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</si>
  <si>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</si>
  <si>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</si>
  <si>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</si>
  <si>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</si>
  <si>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</si>
  <si>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</si>
  <si>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</si>
  <si>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</si>
  <si>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r>
      <t xml:space="preserve">PODER EJECUTIVO DEL ESTADO DE NAYARIT
Estado de Situación Financiera Detallado - LDF
 Al 30 de junio de 2022 y al 31 de diciembre de 2021 (b)
</t>
    </r>
    <r>
      <rPr>
        <b/>
        <sz val="7"/>
        <color indexed="8"/>
        <rFont val="Arial Narrow"/>
        <family val="2"/>
      </rPr>
      <t>(PESOS)</t>
    </r>
  </si>
  <si>
    <t>31 de diciembre de 2021 (e)</t>
  </si>
  <si>
    <t>30 de junio de 2022   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</si>
  <si>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30 de junio del 2022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</si>
  <si>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</si>
  <si>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</si>
  <si>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</si>
  <si>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</si>
  <si>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</si>
  <si>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</si>
  <si>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</si>
  <si>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</si>
  <si>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</si>
  <si>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</si>
  <si>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</si>
  <si>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</si>
  <si>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</si>
  <si>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</si>
  <si>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</si>
  <si>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</si>
  <si>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</si>
  <si>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</si>
  <si>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</si>
  <si>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</si>
  <si>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</si>
  <si>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</si>
  <si>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</si>
  <si>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</si>
  <si>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</si>
  <si>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</si>
  <si>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</si>
  <si>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</si>
  <si>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</si>
  <si>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</si>
  <si>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</si>
  <si>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</si>
  <si>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</si>
  <si>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</si>
  <si>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</si>
  <si>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>A. Crédito 01</t>
  </si>
  <si>
    <t>TIIE + 1.50</t>
  </si>
  <si>
    <t>B. Crédito 02</t>
  </si>
  <si>
    <t>C. Crédito 03</t>
  </si>
  <si>
    <t>TIIE + 2.25</t>
  </si>
  <si>
    <t>PODER EJECUTIVO DEL ESTADO DE NAYARIT</t>
  </si>
  <si>
    <t>Informe Analítico de Obligaciones Diferentes de Financiamientos – LDF</t>
  </si>
  <si>
    <t>Del 01 de enero al 30 de junio de 2022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</si>
  <si>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</si>
  <si>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</si>
  <si>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</si>
  <si>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</si>
  <si>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</si>
  <si>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</si>
  <si>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</si>
  <si>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</si>
  <si>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</si>
  <si>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junio de 2022</t>
  </si>
  <si>
    <t>Monto pagado de la inversión actualizado al 30 de junio de 2022</t>
  </si>
  <si>
    <t>Saldo pendiente por pagar de la inversión al 30 de junio de 2022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</si>
  <si>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</si>
  <si>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</si>
  <si>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</si>
  <si>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</si>
  <si>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</si>
  <si>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</si>
  <si>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</si>
  <si>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</si>
  <si>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</si>
  <si>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</si>
  <si>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</si>
  <si>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</si>
  <si>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</si>
  <si>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</si>
  <si>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</si>
  <si>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</si>
  <si>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</si>
  <si>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</si>
  <si>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</si>
  <si>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</si>
  <si>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</si>
  <si>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</si>
  <si>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30 de junio del 2022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</si>
  <si>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</si>
  <si>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</si>
  <si>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</si>
  <si>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</si>
  <si>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</si>
  <si>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</si>
  <si>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</si>
  <si>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</si>
  <si>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</si>
  <si>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</si>
  <si>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</si>
  <si>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</si>
  <si>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</si>
  <si>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</si>
  <si>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</si>
  <si>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</si>
  <si>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</si>
  <si>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</si>
  <si>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</si>
  <si>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</si>
  <si>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</si>
  <si>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</si>
  <si>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</si>
  <si>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</si>
  <si>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</si>
  <si>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</si>
  <si>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</si>
  <si>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</si>
  <si>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</si>
  <si>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</si>
  <si>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</si>
  <si>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</si>
  <si>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</si>
  <si>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</si>
  <si>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</si>
  <si>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</si>
  <si>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</si>
  <si>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30 de junio del 2022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</si>
  <si>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</si>
  <si>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</si>
  <si>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</si>
  <si>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</si>
  <si>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</si>
  <si>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</si>
  <si>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</si>
  <si>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</si>
  <si>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</si>
  <si>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</si>
  <si>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</si>
  <si>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</si>
  <si>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</si>
  <si>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</si>
  <si>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</si>
  <si>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</si>
  <si>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</si>
  <si>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</si>
  <si>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</si>
  <si>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</si>
  <si>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</si>
  <si>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</si>
  <si>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</si>
  <si>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</si>
  <si>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</si>
  <si>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</si>
  <si>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</si>
  <si>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</si>
  <si>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</si>
  <si>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</si>
  <si>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</si>
  <si>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</si>
  <si>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</si>
  <si>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</si>
  <si>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</si>
  <si>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</si>
  <si>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</si>
  <si>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</si>
  <si>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</si>
  <si>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</si>
  <si>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</si>
  <si>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</si>
  <si>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</si>
  <si>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</si>
  <si>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</si>
  <si>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</si>
  <si>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</si>
  <si>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</si>
  <si>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</si>
  <si>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</si>
  <si>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</si>
  <si>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</si>
  <si>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</si>
  <si>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</si>
  <si>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</si>
  <si>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</si>
  <si>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</si>
  <si>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</si>
  <si>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</si>
  <si>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</si>
  <si>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</si>
  <si>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</si>
  <si>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</si>
  <si>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</si>
  <si>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</si>
  <si>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</si>
  <si>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</si>
  <si>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</si>
  <si>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</si>
  <si>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>PODER EJECUTIVO DEL ESTADO DE NAYARIT</t>
    </r>
    <r>
      <rPr>
        <b/>
        <sz val="9"/>
        <color indexed="8"/>
        <rFont val="Arial Narrow"/>
        <family val="2"/>
      </rPr>
      <t xml:space="preserve">
Estado Analítico del Ejercicio del Presupuesto de Egresos Detallado - LDF
Clasificación por Objeto del Gasto (Capítulo y Concepto)
 </t>
    </r>
    <r>
      <rPr>
        <b/>
        <sz val="8"/>
        <color indexed="8"/>
        <rFont val="Arial Narrow"/>
        <family val="2"/>
      </rPr>
      <t>Del 01 de enero al 30 de junio del 2022 (b)</t>
    </r>
    <r>
      <rPr>
        <b/>
        <sz val="9"/>
        <color indexed="8"/>
        <rFont val="Arial Narrow"/>
        <family val="2"/>
      </rPr>
      <t xml:space="preserve">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</si>
  <si>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</si>
  <si>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</si>
  <si>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</si>
  <si>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</si>
  <si>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</si>
  <si>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</si>
  <si>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</si>
  <si>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</si>
  <si>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</si>
  <si>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</si>
  <si>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</si>
  <si>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</si>
  <si>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</si>
  <si>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</si>
  <si>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</si>
  <si>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</si>
  <si>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</si>
  <si>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</si>
  <si>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</si>
  <si>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</si>
  <si>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</si>
  <si>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</si>
  <si>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</si>
  <si>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</si>
  <si>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</si>
  <si>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</si>
  <si>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</si>
  <si>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</si>
  <si>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</si>
  <si>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</si>
  <si>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</si>
  <si>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</si>
  <si>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</si>
  <si>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</si>
  <si>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</si>
  <si>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</si>
  <si>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</si>
  <si>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</si>
  <si>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</si>
  <si>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</si>
  <si>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</si>
  <si>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</si>
  <si>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</si>
  <si>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</si>
  <si>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</si>
  <si>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</si>
  <si>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</si>
  <si>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</si>
  <si>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</si>
  <si>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</si>
  <si>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</si>
  <si>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</si>
  <si>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</si>
  <si>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</si>
  <si>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</si>
  <si>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</si>
  <si>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</si>
  <si>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</si>
  <si>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</si>
  <si>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</si>
  <si>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</si>
  <si>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</si>
  <si>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</si>
  <si>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</si>
  <si>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</si>
  <si>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</si>
  <si>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</si>
  <si>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</si>
  <si>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</si>
  <si>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</si>
  <si>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</si>
  <si>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</si>
  <si>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</si>
  <si>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</si>
  <si>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</si>
  <si>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</si>
  <si>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</si>
  <si>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</si>
  <si>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</si>
  <si>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</si>
  <si>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30 de junio del 2022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</si>
  <si>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</si>
  <si>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</si>
  <si>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</si>
  <si>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</si>
  <si>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</si>
  <si>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Bienestar e Igualdad Sustantiva</t>
  </si>
  <si>
    <t>Secretaría de Administración y Finanzas</t>
  </si>
  <si>
    <t>Secretaría de Desarrollo Sustentable</t>
  </si>
  <si>
    <t>Secretaría de Educación</t>
  </si>
  <si>
    <t>Secretaría para la Honestidad y Buena Gobernanza</t>
  </si>
  <si>
    <t>Secretaría de Turismo</t>
  </si>
  <si>
    <t>Secretaría de Economía</t>
  </si>
  <si>
    <t xml:space="preserve">Secretaría de Desarrollo Rural </t>
  </si>
  <si>
    <t>Secretaría de Infraestructura</t>
  </si>
  <si>
    <t>Secretaría de Seguridad y Protección Ciudadana</t>
  </si>
  <si>
    <t>Secretaría de Movilidad</t>
  </si>
  <si>
    <t>Secretaría del Trabajo y Justicia Laboral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</si>
  <si>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</si>
  <si>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</si>
  <si>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</si>
  <si>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</si>
  <si>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</si>
  <si>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</si>
  <si>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(II=A+B+C+D+E+F+G+H+I+J+K+L+M+N+O+P+Q+R+S+T)</t>
  </si>
  <si>
    <t>A. Gasto Federalizado</t>
  </si>
  <si>
    <t>B. Despacho del Ejecutivo</t>
  </si>
  <si>
    <t>C. Secretaría General de Gobierno</t>
  </si>
  <si>
    <t>D. Secretaría de Bienestar e Igualdad Sustantiva</t>
  </si>
  <si>
    <t>E. Secretaría de Administración y Finanzas</t>
  </si>
  <si>
    <t>F. Secretaría de Desarrollo Sustentable</t>
  </si>
  <si>
    <t>G. Secretaría de Educación</t>
  </si>
  <si>
    <t>H. Secretaría para la Honestidad y Buena Gobernanza</t>
  </si>
  <si>
    <t>I. Secretaría de Turismo</t>
  </si>
  <si>
    <t>J. Secretaría de Economía</t>
  </si>
  <si>
    <t xml:space="preserve">K. Secretaría de Desarrollo Rural </t>
  </si>
  <si>
    <t>L. Secretaría de Infraestructura</t>
  </si>
  <si>
    <t>M. Secretaría de Seguridad y Protección Ciudadana</t>
  </si>
  <si>
    <t>N. Secretaría de Movilidad</t>
  </si>
  <si>
    <t>O. Secretaría del Trabajo y Justicia Laboral</t>
  </si>
  <si>
    <t>P. Erogaciones Generales</t>
  </si>
  <si>
    <t>Q. Jubilaciones y Pensiones</t>
  </si>
  <si>
    <t>R. Subsidios y Transferencias</t>
  </si>
  <si>
    <t>S. Organismos Autónomos</t>
  </si>
  <si>
    <t>T. Municipios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</si>
  <si>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30 de junio del 2022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</si>
  <si>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</si>
  <si>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</si>
  <si>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</si>
  <si>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</si>
  <si>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</si>
  <si>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</si>
  <si>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</si>
  <si>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</si>
  <si>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</si>
  <si>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</si>
  <si>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</si>
  <si>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</si>
  <si>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</si>
  <si>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</si>
  <si>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</si>
  <si>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</si>
  <si>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</si>
  <si>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</si>
  <si>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</si>
  <si>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</si>
  <si>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</si>
  <si>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</si>
  <si>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</si>
  <si>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</si>
  <si>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</si>
  <si>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</si>
  <si>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</si>
  <si>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</si>
  <si>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</si>
  <si>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</si>
  <si>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</si>
  <si>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</si>
  <si>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</si>
  <si>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</si>
  <si>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30 de junio del 2022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</si>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</sst>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9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4" fillId="33" borderId="18" xfId="0" applyFont="1" applyFill="1" applyBorder="1" applyAlignment="1">
      <alignment horizontal="center" vertical="top" wrapText="1" readingOrder="1"/>
    </xf>
    <xf numFmtId="0" fontId="4" fillId="33" borderId="19" xfId="0" applyFont="1" applyFill="1" applyBorder="1" applyAlignment="1">
      <alignment horizontal="center" vertical="top" wrapText="1" readingOrder="1"/>
    </xf>
    <xf numFmtId="0" fontId="4" fillId="33" borderId="15" xfId="0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top" wrapText="1" readingOrder="1"/>
    </xf>
    <xf numFmtId="0" fontId="4" fillId="33" borderId="0" xfId="0" applyFont="1" applyFill="1" applyBorder="1" applyAlignment="1">
      <alignment horizontal="center" vertical="top" wrapText="1" readingOrder="1"/>
    </xf>
    <xf numFmtId="0" fontId="4" fillId="33" borderId="13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0" fontId="2" fillId="0" borderId="18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19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 indent="1" readingOrder="1"/>
    </xf>
    <xf numFmtId="0" fontId="3" fillId="0" borderId="13" xfId="0" applyFont="1" applyBorder="1" applyAlignment="1">
      <alignment horizontal="left" vertical="top" wrapText="1" inden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left" vertical="center" wrapText="1" readingOrder="1"/>
    </xf>
    <xf numFmtId="4" fontId="3" fillId="0" borderId="16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center" wrapText="1" readingOrder="1"/>
    </xf>
    <xf numFmtId="4" fontId="3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0" fontId="23" fillId="34" borderId="21" xfId="0" applyFont="1" applyFill="1" applyBorder="1" applyAlignment="1">
      <alignment horizontal="center" vertical="top" wrapText="1" readingOrder="1"/>
    </xf>
    <xf numFmtId="0" fontId="0" fillId="34" borderId="18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5" fillId="34" borderId="12" xfId="0" applyFont="1" applyFill="1" applyBorder="1" applyAlignment="1">
      <alignment horizontal="center" vertical="top" wrapText="1" readingOrder="1"/>
    </xf>
    <xf numFmtId="0" fontId="0" fillId="34" borderId="13" xfId="0" applyFill="1" applyBorder="1" applyAlignment="1">
      <alignment vertical="top"/>
    </xf>
    <xf numFmtId="0" fontId="5" fillId="34" borderId="13" xfId="0" applyFont="1" applyFill="1" applyBorder="1" applyAlignment="1">
      <alignment horizontal="center" vertical="top" wrapText="1" readingOrder="1"/>
    </xf>
    <xf numFmtId="0" fontId="5" fillId="34" borderId="10" xfId="0" applyFont="1" applyFill="1" applyBorder="1" applyAlignment="1">
      <alignment horizontal="center" vertical="top" wrapText="1" readingOrder="1"/>
    </xf>
    <xf numFmtId="0" fontId="0" fillId="34" borderId="14" xfId="0" applyFill="1" applyBorder="1" applyAlignment="1">
      <alignment vertical="top"/>
    </xf>
    <xf numFmtId="0" fontId="5" fillId="34" borderId="14" xfId="0" applyFont="1" applyFill="1" applyBorder="1" applyAlignment="1">
      <alignment horizontal="center" vertical="top" wrapText="1" readingOrder="1"/>
    </xf>
    <xf numFmtId="0" fontId="25" fillId="0" borderId="12" xfId="0" applyFont="1" applyBorder="1" applyAlignment="1">
      <alignment horizontal="left" vertical="top" wrapText="1"/>
    </xf>
    <xf numFmtId="4" fontId="25" fillId="0" borderId="13" xfId="0" applyNumberFormat="1" applyFont="1" applyBorder="1" applyAlignment="1">
      <alignment horizontal="right" vertical="top"/>
    </xf>
    <xf numFmtId="4" fontId="25" fillId="35" borderId="13" xfId="0" applyNumberFormat="1" applyFont="1" applyFill="1" applyBorder="1" applyAlignment="1">
      <alignment horizontal="right" vertical="top"/>
    </xf>
    <xf numFmtId="4" fontId="25" fillId="0" borderId="0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1"/>
    </xf>
    <xf numFmtId="4" fontId="26" fillId="0" borderId="13" xfId="0" applyNumberFormat="1" applyFont="1" applyBorder="1" applyAlignment="1">
      <alignment horizontal="right" vertical="top"/>
    </xf>
    <xf numFmtId="4" fontId="26" fillId="35" borderId="13" xfId="0" applyNumberFormat="1" applyFont="1" applyFill="1" applyBorder="1" applyAlignment="1">
      <alignment horizontal="right" vertical="top"/>
    </xf>
    <xf numFmtId="4" fontId="26" fillId="35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27" fillId="0" borderId="13" xfId="0" applyFont="1" applyBorder="1" applyAlignment="1">
      <alignment vertical="top"/>
    </xf>
    <xf numFmtId="4" fontId="26" fillId="33" borderId="13" xfId="0" applyNumberFormat="1" applyFont="1" applyFill="1" applyBorder="1" applyAlignment="1">
      <alignment horizontal="right" vertical="top"/>
    </xf>
    <xf numFmtId="4" fontId="26" fillId="33" borderId="0" xfId="0" applyNumberFormat="1" applyFont="1" applyFill="1" applyBorder="1" applyAlignment="1">
      <alignment horizontal="right" vertical="top"/>
    </xf>
    <xf numFmtId="4" fontId="25" fillId="35" borderId="0" xfId="0" applyNumberFormat="1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/>
    </xf>
    <xf numFmtId="4" fontId="26" fillId="36" borderId="13" xfId="0" applyNumberFormat="1" applyFont="1" applyFill="1" applyBorder="1" applyAlignment="1">
      <alignment horizontal="right" vertical="top"/>
    </xf>
    <xf numFmtId="0" fontId="26" fillId="0" borderId="10" xfId="0" applyFont="1" applyBorder="1" applyAlignment="1">
      <alignment horizontal="left" vertical="top" wrapText="1"/>
    </xf>
    <xf numFmtId="4" fontId="26" fillId="0" borderId="14" xfId="0" applyNumberFormat="1" applyFont="1" applyBorder="1" applyAlignment="1">
      <alignment horizontal="right" vertical="top"/>
    </xf>
    <xf numFmtId="4" fontId="26" fillId="35" borderId="14" xfId="0" applyNumberFormat="1" applyFont="1" applyFill="1" applyBorder="1" applyAlignment="1">
      <alignment horizontal="right" vertical="top"/>
    </xf>
    <xf numFmtId="4" fontId="26" fillId="35" borderId="11" xfId="0" applyNumberFormat="1" applyFont="1" applyFill="1" applyBorder="1" applyAlignment="1">
      <alignment horizontal="right" vertical="top"/>
    </xf>
    <xf numFmtId="4" fontId="26" fillId="0" borderId="17" xfId="0" applyNumberFormat="1" applyFont="1" applyBorder="1" applyAlignment="1">
      <alignment horizontal="right" vertical="top"/>
    </xf>
    <xf numFmtId="0" fontId="28" fillId="0" borderId="0" xfId="0" applyFont="1" applyAlignment="1">
      <alignment horizontal="left" vertical="top" wrapText="1" readingOrder="1"/>
    </xf>
    <xf numFmtId="4" fontId="25" fillId="33" borderId="18" xfId="0" applyNumberFormat="1" applyFont="1" applyFill="1" applyBorder="1" applyAlignment="1">
      <alignment horizontal="center" vertical="center"/>
    </xf>
    <xf numFmtId="4" fontId="25" fillId="33" borderId="15" xfId="0" applyNumberFormat="1" applyFont="1" applyFill="1" applyBorder="1" applyAlignment="1">
      <alignment horizontal="center" vertical="center"/>
    </xf>
    <xf numFmtId="4" fontId="25" fillId="33" borderId="20" xfId="0" applyNumberFormat="1" applyFont="1" applyFill="1" applyBorder="1" applyAlignment="1">
      <alignment horizontal="center" vertical="center" wrapText="1"/>
    </xf>
    <xf numFmtId="4" fontId="25" fillId="33" borderId="18" xfId="0" applyNumberFormat="1" applyFont="1" applyFill="1" applyBorder="1" applyAlignment="1">
      <alignment horizontal="center" vertical="center" wrapText="1"/>
    </xf>
    <xf numFmtId="4" fontId="25" fillId="33" borderId="15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/>
    </xf>
    <xf numFmtId="4" fontId="25" fillId="33" borderId="13" xfId="0" applyNumberFormat="1" applyFont="1" applyFill="1" applyBorder="1" applyAlignment="1">
      <alignment horizontal="center" vertical="center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 wrapText="1"/>
    </xf>
    <xf numFmtId="4" fontId="25" fillId="33" borderId="13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/>
    </xf>
    <xf numFmtId="4" fontId="25" fillId="33" borderId="14" xfId="0" applyNumberFormat="1" applyFont="1" applyFill="1" applyBorder="1" applyAlignment="1">
      <alignment horizontal="center" vertical="center"/>
    </xf>
    <xf numFmtId="4" fontId="25" fillId="33" borderId="17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29" fillId="0" borderId="13" xfId="0" applyFont="1" applyBorder="1" applyAlignment="1">
      <alignment vertical="top" wrapText="1" readingOrder="1"/>
    </xf>
    <xf numFmtId="164" fontId="4" fillId="0" borderId="16" xfId="0" applyNumberFormat="1" applyFont="1" applyBorder="1" applyAlignment="1">
      <alignment vertical="top" wrapText="1" readingOrder="1"/>
    </xf>
    <xf numFmtId="0" fontId="29" fillId="0" borderId="16" xfId="0" applyFont="1" applyBorder="1" applyAlignment="1">
      <alignment vertical="top" wrapText="1" readingOrder="1"/>
    </xf>
    <xf numFmtId="0" fontId="29" fillId="0" borderId="12" xfId="0" applyFont="1" applyBorder="1" applyAlignment="1">
      <alignment vertical="top" wrapText="1" readingOrder="1"/>
    </xf>
    <xf numFmtId="164" fontId="4" fillId="0" borderId="13" xfId="0" applyNumberFormat="1" applyFont="1" applyBorder="1" applyAlignment="1">
      <alignment vertical="top" wrapText="1" readingOrder="1"/>
    </xf>
    <xf numFmtId="0" fontId="29" fillId="0" borderId="12" xfId="0" applyFont="1" applyBorder="1" applyAlignment="1">
      <alignment vertical="top"/>
    </xf>
    <xf numFmtId="164" fontId="29" fillId="0" borderId="16" xfId="47" applyNumberFormat="1" applyFont="1" applyBorder="1" applyAlignment="1">
      <alignment vertical="top"/>
    </xf>
    <xf numFmtId="0" fontId="29" fillId="0" borderId="16" xfId="0" applyFont="1" applyBorder="1" applyAlignment="1">
      <alignment horizontal="center" vertical="top" wrapText="1" readingOrder="1"/>
    </xf>
    <xf numFmtId="164" fontId="29" fillId="0" borderId="13" xfId="47" applyNumberFormat="1" applyFont="1" applyBorder="1" applyAlignment="1">
      <alignment vertical="top"/>
    </xf>
    <xf numFmtId="10" fontId="53" fillId="0" borderId="13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vertical="top" wrapText="1" readingOrder="1"/>
    </xf>
    <xf numFmtId="0" fontId="29" fillId="0" borderId="14" xfId="0" applyFont="1" applyBorder="1" applyAlignment="1">
      <alignment vertical="top" wrapText="1" readingOrder="1"/>
    </xf>
    <xf numFmtId="0" fontId="29" fillId="0" borderId="17" xfId="0" applyFont="1" applyBorder="1" applyAlignment="1">
      <alignment vertical="top" wrapText="1" readingOrder="1"/>
    </xf>
    <xf numFmtId="0" fontId="54" fillId="34" borderId="18" xfId="52" applyFont="1" applyFill="1" applyBorder="1" applyAlignment="1">
      <alignment horizontal="center" vertical="center"/>
      <protection/>
    </xf>
    <xf numFmtId="0" fontId="54" fillId="34" borderId="19" xfId="52" applyFont="1" applyFill="1" applyBorder="1" applyAlignment="1">
      <alignment horizontal="center" vertical="center"/>
      <protection/>
    </xf>
    <xf numFmtId="0" fontId="54" fillId="34" borderId="15" xfId="52" applyFont="1" applyFill="1" applyBorder="1" applyAlignment="1">
      <alignment horizontal="center" vertical="center"/>
      <protection/>
    </xf>
    <xf numFmtId="0" fontId="55" fillId="0" borderId="0" xfId="52" applyFont="1">
      <alignment/>
      <protection/>
    </xf>
    <xf numFmtId="0" fontId="54" fillId="34" borderId="12" xfId="52" applyFont="1" applyFill="1" applyBorder="1" applyAlignment="1">
      <alignment horizontal="center" vertical="center" wrapText="1"/>
      <protection/>
    </xf>
    <xf numFmtId="0" fontId="54" fillId="34" borderId="0" xfId="52" applyFont="1" applyFill="1" applyBorder="1" applyAlignment="1">
      <alignment horizontal="center" vertical="center" wrapText="1"/>
      <protection/>
    </xf>
    <xf numFmtId="0" fontId="54" fillId="34" borderId="13" xfId="52" applyFont="1" applyFill="1" applyBorder="1" applyAlignment="1">
      <alignment horizontal="center" vertical="center" wrapText="1"/>
      <protection/>
    </xf>
    <xf numFmtId="0" fontId="54" fillId="34" borderId="10" xfId="52" applyFont="1" applyFill="1" applyBorder="1" applyAlignment="1">
      <alignment horizontal="center" vertical="center" wrapText="1"/>
      <protection/>
    </xf>
    <xf numFmtId="0" fontId="54" fillId="34" borderId="11" xfId="52" applyFont="1" applyFill="1" applyBorder="1" applyAlignment="1">
      <alignment horizontal="center" vertical="center" wrapText="1"/>
      <protection/>
    </xf>
    <xf numFmtId="0" fontId="54" fillId="34" borderId="14" xfId="52" applyFont="1" applyFill="1" applyBorder="1" applyAlignment="1">
      <alignment horizontal="center" vertical="center" wrapText="1"/>
      <protection/>
    </xf>
    <xf numFmtId="0" fontId="56" fillId="34" borderId="18" xfId="52" applyFont="1" applyFill="1" applyBorder="1" applyAlignment="1">
      <alignment horizontal="center" vertical="center" wrapText="1"/>
      <protection/>
    </xf>
    <xf numFmtId="0" fontId="56" fillId="34" borderId="20" xfId="52" applyFont="1" applyFill="1" applyBorder="1" applyAlignment="1">
      <alignment horizontal="center" vertical="center" wrapText="1"/>
      <protection/>
    </xf>
    <xf numFmtId="0" fontId="56" fillId="34" borderId="15" xfId="52" applyFont="1" applyFill="1" applyBorder="1" applyAlignment="1">
      <alignment horizontal="center" vertical="center" wrapText="1"/>
      <protection/>
    </xf>
    <xf numFmtId="0" fontId="56" fillId="34" borderId="10" xfId="52" applyFont="1" applyFill="1" applyBorder="1" applyAlignment="1">
      <alignment horizontal="center" vertical="center"/>
      <protection/>
    </xf>
    <xf numFmtId="0" fontId="56" fillId="34" borderId="17" xfId="52" applyFont="1" applyFill="1" applyBorder="1" applyAlignment="1">
      <alignment horizontal="center" vertical="center"/>
      <protection/>
    </xf>
    <xf numFmtId="0" fontId="56" fillId="34" borderId="14" xfId="52" applyFont="1" applyFill="1" applyBorder="1" applyAlignment="1">
      <alignment horizontal="center" vertical="center"/>
      <protection/>
    </xf>
    <xf numFmtId="0" fontId="54" fillId="0" borderId="12" xfId="52" applyFont="1" applyBorder="1" applyAlignment="1">
      <alignment horizontal="justify" vertical="center" wrapText="1"/>
      <protection/>
    </xf>
    <xf numFmtId="0" fontId="57" fillId="0" borderId="16" xfId="52" applyFont="1" applyBorder="1" applyAlignment="1">
      <alignment horizontal="justify" vertical="center" wrapText="1"/>
      <protection/>
    </xf>
    <xf numFmtId="0" fontId="57" fillId="0" borderId="13" xfId="52" applyFont="1" applyBorder="1" applyAlignment="1">
      <alignment horizontal="justify" vertical="center" wrapText="1"/>
      <protection/>
    </xf>
    <xf numFmtId="0" fontId="56" fillId="0" borderId="12" xfId="52" applyFont="1" applyBorder="1" applyAlignment="1">
      <alignment horizontal="left" vertical="center" wrapText="1"/>
      <protection/>
    </xf>
    <xf numFmtId="165" fontId="56" fillId="0" borderId="16" xfId="52" applyNumberFormat="1" applyFont="1" applyBorder="1" applyAlignment="1">
      <alignment horizontal="right" vertical="center" wrapText="1"/>
      <protection/>
    </xf>
    <xf numFmtId="165" fontId="56" fillId="0" borderId="13" xfId="52" applyNumberFormat="1" applyFont="1" applyBorder="1" applyAlignment="1">
      <alignment horizontal="right" vertical="center" wrapText="1"/>
      <protection/>
    </xf>
    <xf numFmtId="0" fontId="58" fillId="0" borderId="12" xfId="52" applyFont="1" applyBorder="1" applyAlignment="1">
      <alignment horizontal="left" vertical="center" wrapText="1" indent="1"/>
      <protection/>
    </xf>
    <xf numFmtId="165" fontId="58" fillId="0" borderId="16" xfId="52" applyNumberFormat="1" applyFont="1" applyBorder="1" applyAlignment="1">
      <alignment horizontal="right" vertical="center" wrapText="1"/>
      <protection/>
    </xf>
    <xf numFmtId="165" fontId="58" fillId="0" borderId="13" xfId="52" applyNumberFormat="1" applyFont="1" applyBorder="1" applyAlignment="1">
      <alignment horizontal="right" vertical="center" wrapText="1"/>
      <protection/>
    </xf>
    <xf numFmtId="0" fontId="55" fillId="0" borderId="12" xfId="52" applyFont="1" applyBorder="1" applyAlignment="1">
      <alignment horizontal="left" vertical="center" wrapText="1"/>
      <protection/>
    </xf>
    <xf numFmtId="166" fontId="55" fillId="0" borderId="16" xfId="52" applyNumberFormat="1" applyFont="1" applyBorder="1" applyAlignment="1">
      <alignment horizontal="right" vertical="center" wrapText="1"/>
      <protection/>
    </xf>
    <xf numFmtId="166" fontId="55" fillId="0" borderId="13" xfId="52" applyNumberFormat="1" applyFont="1" applyBorder="1" applyAlignment="1">
      <alignment horizontal="right" vertical="center" wrapText="1"/>
      <protection/>
    </xf>
    <xf numFmtId="0" fontId="55" fillId="0" borderId="10" xfId="52" applyFont="1" applyBorder="1" applyAlignment="1">
      <alignment horizontal="justify" vertical="center" wrapText="1"/>
      <protection/>
    </xf>
    <xf numFmtId="166" fontId="54" fillId="0" borderId="17" xfId="52" applyNumberFormat="1" applyFont="1" applyBorder="1" applyAlignment="1">
      <alignment horizontal="justify" vertical="center" wrapText="1"/>
      <protection/>
    </xf>
    <xf numFmtId="166" fontId="54" fillId="0" borderId="14" xfId="52" applyNumberFormat="1" applyFont="1" applyBorder="1" applyAlignment="1">
      <alignment horizontal="justify" vertical="center" wrapText="1"/>
      <protection/>
    </xf>
    <xf numFmtId="0" fontId="55" fillId="0" borderId="0" xfId="52" applyFont="1" applyAlignment="1">
      <alignment horizontal="center"/>
      <protection/>
    </xf>
    <xf numFmtId="0" fontId="23" fillId="34" borderId="22" xfId="0" applyFont="1" applyFill="1" applyBorder="1" applyAlignment="1">
      <alignment horizontal="center" vertical="top" wrapText="1" readingOrder="1"/>
    </xf>
    <xf numFmtId="0" fontId="0" fillId="0" borderId="0" xfId="0" applyFill="1" applyAlignment="1">
      <alignment vertical="top"/>
    </xf>
    <xf numFmtId="0" fontId="4" fillId="34" borderId="18" xfId="0" applyFont="1" applyFill="1" applyBorder="1" applyAlignment="1">
      <alignment horizontal="left" vertical="top"/>
    </xf>
    <xf numFmtId="0" fontId="4" fillId="34" borderId="19" xfId="0" applyFont="1" applyFill="1" applyBorder="1" applyAlignment="1">
      <alignment horizontal="center" vertical="top" wrapText="1" readingOrder="1"/>
    </xf>
    <xf numFmtId="0" fontId="4" fillId="34" borderId="15" xfId="0" applyFont="1" applyFill="1" applyBorder="1" applyAlignment="1">
      <alignment horizontal="center" vertical="top" wrapText="1" readingOrder="1"/>
    </xf>
    <xf numFmtId="0" fontId="0" fillId="34" borderId="19" xfId="0" applyFill="1" applyBorder="1" applyAlignment="1">
      <alignment vertical="top"/>
    </xf>
    <xf numFmtId="0" fontId="4" fillId="34" borderId="15" xfId="0" applyFont="1" applyFill="1" applyBorder="1" applyAlignment="1">
      <alignment horizontal="center" vertical="top" wrapText="1" readingOrder="1"/>
    </xf>
    <xf numFmtId="0" fontId="0" fillId="36" borderId="0" xfId="0" applyFill="1" applyAlignment="1">
      <alignment vertical="top"/>
    </xf>
    <xf numFmtId="0" fontId="0" fillId="34" borderId="10" xfId="0" applyFill="1" applyBorder="1" applyAlignment="1">
      <alignment vertical="top"/>
    </xf>
    <xf numFmtId="0" fontId="4" fillId="34" borderId="11" xfId="0" applyFont="1" applyFill="1" applyBorder="1" applyAlignment="1">
      <alignment horizontal="center" vertical="top" wrapText="1" readingOrder="1"/>
    </xf>
    <xf numFmtId="0" fontId="0" fillId="34" borderId="11" xfId="0" applyFill="1" applyBorder="1" applyAlignment="1">
      <alignment vertical="top"/>
    </xf>
    <xf numFmtId="0" fontId="4" fillId="34" borderId="14" xfId="0" applyFont="1" applyFill="1" applyBorder="1" applyAlignment="1">
      <alignment horizontal="center" vertical="top" wrapText="1" readingOrder="1"/>
    </xf>
    <xf numFmtId="0" fontId="33" fillId="0" borderId="12" xfId="0" applyFont="1" applyBorder="1" applyAlignment="1">
      <alignment horizontal="left" vertical="top" wrapText="1"/>
    </xf>
    <xf numFmtId="4" fontId="33" fillId="0" borderId="0" xfId="0" applyNumberFormat="1" applyFont="1" applyBorder="1" applyAlignment="1">
      <alignment horizontal="right" vertical="top"/>
    </xf>
    <xf numFmtId="4" fontId="33" fillId="0" borderId="13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 indent="1"/>
    </xf>
    <xf numFmtId="4" fontId="34" fillId="0" borderId="0" xfId="0" applyNumberFormat="1" applyFont="1" applyBorder="1" applyAlignment="1">
      <alignment horizontal="right" vertical="top"/>
    </xf>
    <xf numFmtId="4" fontId="34" fillId="0" borderId="13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4" fontId="33" fillId="0" borderId="13" xfId="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 horizontal="left" vertical="top" wrapText="1" readingOrder="1"/>
    </xf>
    <xf numFmtId="0" fontId="0" fillId="33" borderId="13" xfId="0" applyFill="1" applyBorder="1" applyAlignment="1">
      <alignment horizontal="left" vertical="top" wrapText="1" readingOrder="1"/>
    </xf>
    <xf numFmtId="0" fontId="34" fillId="0" borderId="12" xfId="0" applyFont="1" applyBorder="1" applyAlignment="1">
      <alignment vertical="top" wrapText="1"/>
    </xf>
    <xf numFmtId="4" fontId="34" fillId="0" borderId="0" xfId="0" applyNumberFormat="1" applyFont="1" applyBorder="1" applyAlignment="1">
      <alignment vertical="top"/>
    </xf>
    <xf numFmtId="4" fontId="34" fillId="0" borderId="16" xfId="0" applyNumberFormat="1" applyFont="1" applyBorder="1" applyAlignment="1">
      <alignment vertical="top"/>
    </xf>
    <xf numFmtId="4" fontId="34" fillId="0" borderId="13" xfId="0" applyNumberFormat="1" applyFont="1" applyBorder="1" applyAlignment="1">
      <alignment vertical="top"/>
    </xf>
    <xf numFmtId="0" fontId="0" fillId="33" borderId="0" xfId="0" applyFill="1" applyBorder="1" applyAlignment="1">
      <alignment vertical="top" wrapText="1" readingOrder="1"/>
    </xf>
    <xf numFmtId="0" fontId="0" fillId="33" borderId="13" xfId="0" applyFill="1" applyBorder="1" applyAlignment="1">
      <alignment vertical="top" wrapText="1" readingOrder="1"/>
    </xf>
    <xf numFmtId="0" fontId="4" fillId="34" borderId="18" xfId="0" applyFont="1" applyFill="1" applyBorder="1" applyAlignment="1">
      <alignment horizontal="center" vertical="top" wrapText="1" readingOrder="1"/>
    </xf>
    <xf numFmtId="0" fontId="4" fillId="34" borderId="20" xfId="0" applyFont="1" applyFill="1" applyBorder="1" applyAlignment="1">
      <alignment horizontal="center" vertical="top" wrapText="1" readingOrder="1"/>
    </xf>
    <xf numFmtId="0" fontId="4" fillId="34" borderId="10" xfId="0" applyFont="1" applyFill="1" applyBorder="1" applyAlignment="1">
      <alignment horizontal="center" vertical="top" wrapText="1" readingOrder="1"/>
    </xf>
    <xf numFmtId="0" fontId="0" fillId="34" borderId="17" xfId="0" applyFill="1" applyBorder="1" applyAlignment="1">
      <alignment vertical="top"/>
    </xf>
    <xf numFmtId="0" fontId="33" fillId="0" borderId="18" xfId="0" applyFont="1" applyBorder="1" applyAlignment="1">
      <alignment horizontal="left" vertical="top" wrapText="1"/>
    </xf>
    <xf numFmtId="4" fontId="33" fillId="0" borderId="19" xfId="0" applyNumberFormat="1" applyFont="1" applyBorder="1" applyAlignment="1">
      <alignment horizontal="right" vertical="top"/>
    </xf>
    <xf numFmtId="4" fontId="33" fillId="0" borderId="15" xfId="0" applyNumberFormat="1" applyFont="1" applyBorder="1" applyAlignment="1">
      <alignment horizontal="right" vertical="top"/>
    </xf>
    <xf numFmtId="0" fontId="0" fillId="0" borderId="19" xfId="0" applyBorder="1" applyAlignment="1">
      <alignment vertical="top"/>
    </xf>
    <xf numFmtId="4" fontId="34" fillId="0" borderId="13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4" fillId="0" borderId="13" xfId="0" applyNumberFormat="1" applyFont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23" fillId="34" borderId="18" xfId="0" applyFont="1" applyFill="1" applyBorder="1" applyAlignment="1">
      <alignment horizontal="center" vertical="top" wrapText="1" readingOrder="1"/>
    </xf>
    <xf numFmtId="0" fontId="23" fillId="34" borderId="19" xfId="0" applyFont="1" applyFill="1" applyBorder="1" applyAlignment="1">
      <alignment horizontal="center" vertical="top" wrapText="1" readingOrder="1"/>
    </xf>
    <xf numFmtId="0" fontId="23" fillId="34" borderId="15" xfId="0" applyFont="1" applyFill="1" applyBorder="1" applyAlignment="1">
      <alignment horizontal="center" vertical="top" wrapText="1" readingOrder="1"/>
    </xf>
    <xf numFmtId="0" fontId="23" fillId="34" borderId="12" xfId="0" applyFont="1" applyFill="1" applyBorder="1" applyAlignment="1">
      <alignment horizontal="center" vertical="top" wrapText="1" readingOrder="1"/>
    </xf>
    <xf numFmtId="0" fontId="23" fillId="34" borderId="0" xfId="0" applyFont="1" applyFill="1" applyBorder="1" applyAlignment="1">
      <alignment horizontal="center" vertical="top" wrapText="1" readingOrder="1"/>
    </xf>
    <xf numFmtId="0" fontId="23" fillId="34" borderId="13" xfId="0" applyFont="1" applyFill="1" applyBorder="1" applyAlignment="1">
      <alignment horizontal="center" vertical="top" wrapText="1" readingOrder="1"/>
    </xf>
    <xf numFmtId="0" fontId="23" fillId="34" borderId="10" xfId="0" applyFont="1" applyFill="1" applyBorder="1" applyAlignment="1">
      <alignment horizontal="center" vertical="top" wrapText="1" readingOrder="1"/>
    </xf>
    <xf numFmtId="0" fontId="23" fillId="34" borderId="11" xfId="0" applyFont="1" applyFill="1" applyBorder="1" applyAlignment="1">
      <alignment horizontal="center" vertical="top" wrapText="1" readingOrder="1"/>
    </xf>
    <xf numFmtId="0" fontId="23" fillId="34" borderId="14" xfId="0" applyFont="1" applyFill="1" applyBorder="1" applyAlignment="1">
      <alignment horizontal="center" vertical="top" wrapText="1" readingOrder="1"/>
    </xf>
    <xf numFmtId="0" fontId="4" fillId="34" borderId="18" xfId="0" applyFont="1" applyFill="1" applyBorder="1" applyAlignment="1">
      <alignment horizontal="center" vertical="center" wrapText="1" readingOrder="1"/>
    </xf>
    <xf numFmtId="0" fontId="4" fillId="34" borderId="20" xfId="0" applyFont="1" applyFill="1" applyBorder="1" applyAlignment="1">
      <alignment horizontal="center" vertical="center" wrapText="1" readingOrder="1"/>
    </xf>
    <xf numFmtId="0" fontId="4" fillId="34" borderId="12" xfId="0" applyFont="1" applyFill="1" applyBorder="1" applyAlignment="1">
      <alignment horizontal="center" vertical="center" wrapText="1" readingOrder="1"/>
    </xf>
    <xf numFmtId="0" fontId="0" fillId="34" borderId="0" xfId="0" applyFill="1" applyBorder="1" applyAlignment="1">
      <alignment vertical="top"/>
    </xf>
    <xf numFmtId="0" fontId="4" fillId="34" borderId="16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center" vertical="center" wrapText="1" readingOrder="1"/>
    </xf>
    <xf numFmtId="0" fontId="4" fillId="34" borderId="17" xfId="0" applyFont="1" applyFill="1" applyBorder="1" applyAlignment="1">
      <alignment horizontal="center" vertical="center" wrapText="1" readingOrder="1"/>
    </xf>
    <xf numFmtId="0" fontId="33" fillId="0" borderId="18" xfId="0" applyFont="1" applyBorder="1" applyAlignment="1">
      <alignment vertical="top" wrapText="1"/>
    </xf>
    <xf numFmtId="4" fontId="34" fillId="0" borderId="16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34" fillId="0" borderId="12" xfId="0" applyFont="1" applyBorder="1" applyAlignment="1">
      <alignment horizontal="left" vertical="top" wrapText="1" indent="2"/>
    </xf>
    <xf numFmtId="0" fontId="34" fillId="0" borderId="12" xfId="0" applyFont="1" applyBorder="1" applyAlignment="1">
      <alignment horizontal="left" vertical="center" wrapText="1" indent="2" readingOrder="1"/>
    </xf>
    <xf numFmtId="4" fontId="34" fillId="0" borderId="16" xfId="0" applyNumberFormat="1" applyFont="1" applyBorder="1" applyAlignment="1">
      <alignment horizontal="right" vertical="center"/>
    </xf>
    <xf numFmtId="4" fontId="34" fillId="0" borderId="16" xfId="0" applyNumberFormat="1" applyFont="1" applyFill="1" applyBorder="1" applyAlignment="1">
      <alignment horizontal="right" vertical="top"/>
    </xf>
    <xf numFmtId="0" fontId="33" fillId="0" borderId="12" xfId="0" applyFont="1" applyBorder="1" applyAlignment="1">
      <alignment horizontal="left" vertical="top" wrapText="1" readingOrder="1"/>
    </xf>
    <xf numFmtId="4" fontId="33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0" fillId="37" borderId="13" xfId="0" applyFill="1" applyBorder="1" applyAlignment="1">
      <alignment vertical="top"/>
    </xf>
    <xf numFmtId="4" fontId="34" fillId="0" borderId="13" xfId="0" applyNumberFormat="1" applyFont="1" applyBorder="1" applyAlignment="1">
      <alignment horizontal="right" vertical="center"/>
    </xf>
    <xf numFmtId="4" fontId="34" fillId="0" borderId="16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 indent="2"/>
    </xf>
    <xf numFmtId="0" fontId="33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33" fillId="0" borderId="13" xfId="0" applyNumberFormat="1" applyFont="1" applyBorder="1" applyAlignment="1">
      <alignment horizontal="right"/>
    </xf>
    <xf numFmtId="4" fontId="33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33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34" fillId="0" borderId="12" xfId="0" applyFont="1" applyBorder="1" applyAlignment="1">
      <alignment horizontal="left" vertical="top" wrapText="1" indent="1" readingOrder="1"/>
    </xf>
    <xf numFmtId="0" fontId="33" fillId="0" borderId="10" xfId="0" applyFont="1" applyBorder="1" applyAlignment="1">
      <alignment horizontal="left" vertical="top" wrapText="1" indent="1"/>
    </xf>
    <xf numFmtId="4" fontId="33" fillId="0" borderId="14" xfId="0" applyNumberFormat="1" applyFont="1" applyBorder="1" applyAlignment="1">
      <alignment horizontal="right" vertical="top"/>
    </xf>
    <xf numFmtId="4" fontId="33" fillId="0" borderId="17" xfId="0" applyNumberFormat="1" applyFont="1" applyBorder="1" applyAlignment="1">
      <alignment horizontal="right" vertical="top"/>
    </xf>
    <xf numFmtId="0" fontId="24" fillId="34" borderId="18" xfId="0" applyFont="1" applyFill="1" applyBorder="1" applyAlignment="1">
      <alignment horizontal="center" vertical="top" wrapText="1" readingOrder="1"/>
    </xf>
    <xf numFmtId="0" fontId="24" fillId="34" borderId="19" xfId="0" applyFont="1" applyFill="1" applyBorder="1" applyAlignment="1">
      <alignment horizontal="center" vertical="top" wrapText="1" readingOrder="1"/>
    </xf>
    <xf numFmtId="0" fontId="24" fillId="34" borderId="15" xfId="0" applyFont="1" applyFill="1" applyBorder="1" applyAlignment="1">
      <alignment horizontal="center" vertical="top" wrapText="1" readingOrder="1"/>
    </xf>
    <xf numFmtId="0" fontId="24" fillId="34" borderId="12" xfId="0" applyFont="1" applyFill="1" applyBorder="1" applyAlignment="1">
      <alignment horizontal="center" vertical="top" wrapText="1" readingOrder="1"/>
    </xf>
    <xf numFmtId="0" fontId="24" fillId="34" borderId="0" xfId="0" applyFont="1" applyFill="1" applyBorder="1" applyAlignment="1">
      <alignment horizontal="center" vertical="top" wrapText="1" readingOrder="1"/>
    </xf>
    <xf numFmtId="0" fontId="24" fillId="34" borderId="13" xfId="0" applyFont="1" applyFill="1" applyBorder="1" applyAlignment="1">
      <alignment horizontal="center" vertical="top" wrapText="1" readingOrder="1"/>
    </xf>
    <xf numFmtId="0" fontId="24" fillId="34" borderId="10" xfId="0" applyFont="1" applyFill="1" applyBorder="1" applyAlignment="1">
      <alignment horizontal="center" vertical="top" wrapText="1" readingOrder="1"/>
    </xf>
    <xf numFmtId="0" fontId="24" fillId="34" borderId="11" xfId="0" applyFont="1" applyFill="1" applyBorder="1" applyAlignment="1">
      <alignment horizontal="center" vertical="top" wrapText="1" readingOrder="1"/>
    </xf>
    <xf numFmtId="0" fontId="24" fillId="34" borderId="14" xfId="0" applyFont="1" applyFill="1" applyBorder="1" applyAlignment="1">
      <alignment horizontal="center" vertical="top" wrapText="1" readingOrder="1"/>
    </xf>
    <xf numFmtId="0" fontId="4" fillId="34" borderId="15" xfId="0" applyFont="1" applyFill="1" applyBorder="1" applyAlignment="1">
      <alignment horizontal="center" vertical="center" wrapText="1" readingOrder="1"/>
    </xf>
    <xf numFmtId="0" fontId="4" fillId="34" borderId="21" xfId="0" applyFont="1" applyFill="1" applyBorder="1" applyAlignment="1">
      <alignment horizontal="center" vertical="top" wrapText="1" readingOrder="1"/>
    </xf>
    <xf numFmtId="0" fontId="4" fillId="34" borderId="21" xfId="0" applyFont="1" applyFill="1" applyBorder="1" applyAlignment="1">
      <alignment horizontal="center" vertical="center" wrapText="1" readingOrder="1"/>
    </xf>
    <xf numFmtId="0" fontId="4" fillId="34" borderId="13" xfId="0" applyFont="1" applyFill="1" applyBorder="1" applyAlignment="1">
      <alignment horizontal="center" vertical="center" wrapText="1" readingOrder="1"/>
    </xf>
    <xf numFmtId="0" fontId="4" fillId="34" borderId="14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/>
    </xf>
    <xf numFmtId="4" fontId="35" fillId="0" borderId="13" xfId="0" applyNumberFormat="1" applyFont="1" applyBorder="1" applyAlignment="1">
      <alignment horizontal="right" vertical="top"/>
    </xf>
    <xf numFmtId="4" fontId="35" fillId="0" borderId="0" xfId="0" applyNumberFormat="1" applyFont="1" applyBorder="1" applyAlignment="1">
      <alignment horizontal="right" vertical="top"/>
    </xf>
    <xf numFmtId="4" fontId="35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 indent="2"/>
    </xf>
    <xf numFmtId="4" fontId="35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16" xfId="0" applyNumberFormat="1" applyFont="1" applyBorder="1" applyAlignment="1">
      <alignment horizontal="right" vertical="center"/>
    </xf>
    <xf numFmtId="4" fontId="35" fillId="0" borderId="12" xfId="0" applyNumberFormat="1" applyFont="1" applyBorder="1" applyAlignment="1">
      <alignment horizontal="right" vertical="center"/>
    </xf>
    <xf numFmtId="4" fontId="35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0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indent="2" readingOrder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" fontId="35" fillId="0" borderId="12" xfId="0" applyNumberFormat="1" applyFont="1" applyBorder="1" applyAlignment="1">
      <alignment horizontal="right" vertical="top"/>
    </xf>
    <xf numFmtId="4" fontId="35" fillId="0" borderId="16" xfId="0" applyNumberFormat="1" applyFont="1" applyBorder="1" applyAlignment="1">
      <alignment horizontal="right" vertical="top"/>
    </xf>
    <xf numFmtId="4" fontId="25" fillId="0" borderId="0" xfId="0" applyNumberFormat="1" applyFont="1" applyBorder="1" applyAlignment="1">
      <alignment horizontal="right" vertical="top"/>
    </xf>
    <xf numFmtId="4" fontId="25" fillId="0" borderId="13" xfId="0" applyNumberFormat="1" applyFont="1" applyBorder="1" applyAlignment="1">
      <alignment horizontal="right" vertical="top"/>
    </xf>
    <xf numFmtId="4" fontId="26" fillId="0" borderId="0" xfId="0" applyNumberFormat="1" applyFont="1" applyBorder="1" applyAlignment="1">
      <alignment horizontal="right" vertical="top"/>
    </xf>
    <xf numFmtId="4" fontId="26" fillId="0" borderId="13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2"/>
    </xf>
    <xf numFmtId="0" fontId="26" fillId="0" borderId="12" xfId="0" applyFont="1" applyBorder="1" applyAlignment="1">
      <alignment horizontal="left" vertical="top" wrapText="1" indent="1" readingOrder="1"/>
    </xf>
    <xf numFmtId="4" fontId="26" fillId="0" borderId="16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/>
    </xf>
    <xf numFmtId="4" fontId="26" fillId="0" borderId="12" xfId="0" applyNumberFormat="1" applyFont="1" applyBorder="1" applyAlignment="1">
      <alignment horizontal="right" vertical="center"/>
    </xf>
    <xf numFmtId="4" fontId="26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inden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F5_EAID_30-Jun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\F6a_EAEPED_COG_30-Jun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5_EAI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6a_EAEPED_C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tabSelected="1" view="pageBreakPreview" zoomScaleNormal="160" zoomScaleSheetLayoutView="100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4" width="8.85156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8.8515625" style="0" customWidth="1"/>
  </cols>
  <sheetData>
    <row r="1" spans="1:9" ht="10.5" customHeight="1">
      <c r="A1" s="28" t="s">
        <v>118</v>
      </c>
      <c r="B1" s="29"/>
      <c r="C1" s="29"/>
      <c r="D1" s="29"/>
      <c r="E1" s="29"/>
      <c r="F1" s="29"/>
      <c r="G1" s="29"/>
      <c r="H1" s="29"/>
      <c r="I1" s="30"/>
    </row>
    <row r="2" spans="1:9" ht="10.5" customHeight="1">
      <c r="A2" s="31"/>
      <c r="B2" s="32"/>
      <c r="C2" s="32"/>
      <c r="D2" s="32"/>
      <c r="E2" s="32"/>
      <c r="F2" s="32"/>
      <c r="G2" s="32"/>
      <c r="H2" s="32"/>
      <c r="I2" s="33"/>
    </row>
    <row r="3" spans="1:9" ht="10.5" customHeight="1">
      <c r="A3" s="31"/>
      <c r="B3" s="32"/>
      <c r="C3" s="32"/>
      <c r="D3" s="32"/>
      <c r="E3" s="32"/>
      <c r="F3" s="32"/>
      <c r="G3" s="32"/>
      <c r="H3" s="32"/>
      <c r="I3" s="33"/>
    </row>
    <row r="4" spans="1:9" ht="18" customHeight="1">
      <c r="A4" s="34"/>
      <c r="B4" s="35"/>
      <c r="C4" s="35"/>
      <c r="D4" s="35"/>
      <c r="E4" s="35"/>
      <c r="F4" s="35"/>
      <c r="G4" s="35"/>
      <c r="H4" s="35"/>
      <c r="I4" s="36"/>
    </row>
    <row r="5" spans="1:9" ht="9" customHeight="1">
      <c r="A5" s="44" t="s">
        <v>0</v>
      </c>
      <c r="B5" s="45"/>
      <c r="C5" s="42" t="s">
        <v>120</v>
      </c>
      <c r="D5" s="42" t="s">
        <v>119</v>
      </c>
      <c r="E5" s="44" t="s">
        <v>0</v>
      </c>
      <c r="F5" s="48"/>
      <c r="G5" s="45"/>
      <c r="H5" s="26" t="s">
        <v>120</v>
      </c>
      <c r="I5" s="26" t="s">
        <v>119</v>
      </c>
    </row>
    <row r="6" spans="1:9" ht="9" customHeight="1">
      <c r="A6" s="46"/>
      <c r="B6" s="47"/>
      <c r="C6" s="43"/>
      <c r="D6" s="43"/>
      <c r="E6" s="46"/>
      <c r="F6" s="49"/>
      <c r="G6" s="47"/>
      <c r="H6" s="27"/>
      <c r="I6" s="27"/>
    </row>
    <row r="7" spans="1:9" ht="6" customHeight="1">
      <c r="A7" s="37" t="s">
        <v>1</v>
      </c>
      <c r="B7" s="38"/>
      <c r="C7" s="6"/>
      <c r="D7" s="9"/>
      <c r="E7" s="41" t="s">
        <v>2</v>
      </c>
      <c r="F7" s="41"/>
      <c r="G7" s="40"/>
      <c r="H7" s="14"/>
      <c r="I7" s="14"/>
    </row>
    <row r="8" spans="1:9" ht="6.75" customHeight="1">
      <c r="A8" s="39"/>
      <c r="B8" s="40"/>
      <c r="C8" s="4"/>
      <c r="D8" s="10"/>
      <c r="E8" s="41"/>
      <c r="F8" s="41"/>
      <c r="G8" s="40"/>
      <c r="H8" s="4"/>
      <c r="I8" s="4"/>
    </row>
    <row r="9" spans="1:9" ht="6.75" customHeight="1">
      <c r="A9" s="39" t="s">
        <v>3</v>
      </c>
      <c r="B9" s="40"/>
      <c r="C9" s="4"/>
      <c r="D9" s="10"/>
      <c r="E9" s="41" t="s">
        <v>4</v>
      </c>
      <c r="F9" s="41"/>
      <c r="G9" s="40"/>
      <c r="H9" s="4"/>
      <c r="I9" s="4"/>
    </row>
    <row r="10" spans="1:9" s="18" customFormat="1" ht="6.75" customHeight="1">
      <c r="A10" s="50" t="s">
        <v>5</v>
      </c>
      <c r="B10" s="51"/>
      <c r="C10" s="17">
        <f>SUM(C11:C17)</f>
        <v>858824554.7</v>
      </c>
      <c r="D10" s="17">
        <f>SUM(D11:D17)</f>
        <v>399350783.69</v>
      </c>
      <c r="E10" s="52" t="s">
        <v>6</v>
      </c>
      <c r="F10" s="52"/>
      <c r="G10" s="51"/>
      <c r="H10" s="17">
        <f>SUM(H11:H20)</f>
        <v>3772947579.44</v>
      </c>
      <c r="I10" s="17">
        <f>SUM(I11:I20)</f>
        <v>3496996105.839999</v>
      </c>
    </row>
    <row r="11" spans="1:9" ht="6.75" customHeight="1">
      <c r="A11" s="53" t="s">
        <v>7</v>
      </c>
      <c r="B11" s="54"/>
      <c r="C11" s="8">
        <v>2893283.73</v>
      </c>
      <c r="D11" s="8">
        <v>568128.13</v>
      </c>
      <c r="E11" s="13"/>
      <c r="F11" s="55" t="s">
        <v>8</v>
      </c>
      <c r="G11" s="56"/>
      <c r="H11" s="8">
        <v>590480710.77</v>
      </c>
      <c r="I11" s="8">
        <v>526141329.98</v>
      </c>
    </row>
    <row r="12" spans="1:9" ht="6.75" customHeight="1">
      <c r="A12" s="53" t="s">
        <v>9</v>
      </c>
      <c r="B12" s="54"/>
      <c r="C12" s="24">
        <v>854616833.09</v>
      </c>
      <c r="D12" s="8">
        <v>397468217.68</v>
      </c>
      <c r="E12" s="13"/>
      <c r="F12" s="55" t="s">
        <v>10</v>
      </c>
      <c r="G12" s="56"/>
      <c r="H12" s="8">
        <v>209486667.85</v>
      </c>
      <c r="I12" s="8">
        <v>240800167.9</v>
      </c>
    </row>
    <row r="13" spans="1:9" ht="6.75" customHeight="1">
      <c r="A13" s="53" t="s">
        <v>11</v>
      </c>
      <c r="B13" s="54"/>
      <c r="C13" s="8">
        <v>0</v>
      </c>
      <c r="D13" s="8">
        <v>0</v>
      </c>
      <c r="E13" s="13"/>
      <c r="F13" s="55" t="s">
        <v>12</v>
      </c>
      <c r="G13" s="56"/>
      <c r="H13" s="8">
        <v>4210.36</v>
      </c>
      <c r="I13" s="8">
        <v>10189413.12</v>
      </c>
    </row>
    <row r="14" spans="1:9" ht="6.75" customHeight="1">
      <c r="A14" s="53" t="s">
        <v>13</v>
      </c>
      <c r="B14" s="54"/>
      <c r="C14" s="8">
        <v>0</v>
      </c>
      <c r="D14" s="8">
        <v>0</v>
      </c>
      <c r="E14" s="13"/>
      <c r="F14" s="55" t="s">
        <v>14</v>
      </c>
      <c r="G14" s="56"/>
      <c r="H14" s="8">
        <v>11171675.03</v>
      </c>
      <c r="I14" s="8">
        <v>9168675.03</v>
      </c>
    </row>
    <row r="15" spans="1:9" ht="6.75" customHeight="1">
      <c r="A15" s="53" t="s">
        <v>15</v>
      </c>
      <c r="B15" s="54"/>
      <c r="C15" s="8">
        <v>0</v>
      </c>
      <c r="D15" s="8">
        <v>0</v>
      </c>
      <c r="E15" s="13"/>
      <c r="F15" s="55" t="s">
        <v>16</v>
      </c>
      <c r="G15" s="56"/>
      <c r="H15" s="8">
        <v>622862141.12</v>
      </c>
      <c r="I15" s="8">
        <v>569188980.34</v>
      </c>
    </row>
    <row r="16" spans="1:9" ht="6.75" customHeight="1">
      <c r="A16" s="53" t="s">
        <v>17</v>
      </c>
      <c r="B16" s="54"/>
      <c r="C16" s="8">
        <v>0</v>
      </c>
      <c r="D16" s="8">
        <v>0</v>
      </c>
      <c r="E16" s="13"/>
      <c r="F16" s="57" t="s">
        <v>18</v>
      </c>
      <c r="G16" s="58"/>
      <c r="H16" s="22">
        <v>0</v>
      </c>
      <c r="I16" s="22">
        <v>0</v>
      </c>
    </row>
    <row r="17" spans="1:9" ht="6.75" customHeight="1">
      <c r="A17" s="53" t="s">
        <v>19</v>
      </c>
      <c r="B17" s="54"/>
      <c r="C17" s="8">
        <v>1314437.88</v>
      </c>
      <c r="D17" s="8">
        <v>1314437.88</v>
      </c>
      <c r="E17" s="13"/>
      <c r="F17" s="57"/>
      <c r="G17" s="58"/>
      <c r="H17" s="22"/>
      <c r="I17" s="22"/>
    </row>
    <row r="18" spans="1:9" ht="6.75" customHeight="1">
      <c r="A18" s="50" t="s">
        <v>20</v>
      </c>
      <c r="B18" s="51"/>
      <c r="C18" s="17">
        <f>SUM(C19:C25)</f>
        <v>1426184969.27</v>
      </c>
      <c r="D18" s="17">
        <f>SUM(D19:D25)</f>
        <v>1366957009.58</v>
      </c>
      <c r="E18" s="13"/>
      <c r="F18" s="55" t="s">
        <v>21</v>
      </c>
      <c r="G18" s="56"/>
      <c r="H18" s="8">
        <v>1990997778.94</v>
      </c>
      <c r="I18" s="8">
        <v>2005735443.11</v>
      </c>
    </row>
    <row r="19" spans="1:9" ht="6.75" customHeight="1">
      <c r="A19" s="53" t="s">
        <v>22</v>
      </c>
      <c r="B19" s="54"/>
      <c r="C19" s="8">
        <v>0</v>
      </c>
      <c r="D19" s="8">
        <v>0</v>
      </c>
      <c r="E19" s="13"/>
      <c r="F19" s="55" t="s">
        <v>23</v>
      </c>
      <c r="G19" s="56"/>
      <c r="H19" s="8">
        <v>2229358.39</v>
      </c>
      <c r="I19" s="8">
        <v>2000376.37</v>
      </c>
    </row>
    <row r="20" spans="1:9" ht="6.75" customHeight="1">
      <c r="A20" s="53" t="s">
        <v>24</v>
      </c>
      <c r="B20" s="54"/>
      <c r="C20" s="8">
        <v>548534.42</v>
      </c>
      <c r="D20" s="8">
        <v>541404.74</v>
      </c>
      <c r="E20" s="13"/>
      <c r="F20" s="55" t="s">
        <v>25</v>
      </c>
      <c r="G20" s="56"/>
      <c r="H20" s="8">
        <v>345715036.98</v>
      </c>
      <c r="I20" s="8">
        <v>133771719.99</v>
      </c>
    </row>
    <row r="21" spans="1:9" ht="6.75" customHeight="1">
      <c r="A21" s="53" t="s">
        <v>26</v>
      </c>
      <c r="B21" s="54"/>
      <c r="C21" s="24">
        <v>1248681153.52</v>
      </c>
      <c r="D21" s="8">
        <v>1184210028.99</v>
      </c>
      <c r="E21" s="52" t="s">
        <v>27</v>
      </c>
      <c r="F21" s="52"/>
      <c r="G21" s="51"/>
      <c r="H21" s="17">
        <f>SUM(H22:H24)</f>
        <v>450000000</v>
      </c>
      <c r="I21" s="17">
        <f>SUM(I22:I24)</f>
        <v>875000000</v>
      </c>
    </row>
    <row r="22" spans="1:9" ht="6.75" customHeight="1">
      <c r="A22" s="53" t="s">
        <v>28</v>
      </c>
      <c r="B22" s="54"/>
      <c r="C22" s="8">
        <v>0</v>
      </c>
      <c r="D22" s="8">
        <v>0</v>
      </c>
      <c r="E22" s="13"/>
      <c r="F22" s="55" t="s">
        <v>29</v>
      </c>
      <c r="G22" s="56"/>
      <c r="H22" s="8">
        <v>450000000</v>
      </c>
      <c r="I22" s="8">
        <v>875000000</v>
      </c>
    </row>
    <row r="23" spans="1:9" ht="6.75" customHeight="1">
      <c r="A23" s="53" t="s">
        <v>30</v>
      </c>
      <c r="B23" s="54"/>
      <c r="C23" s="8">
        <v>0</v>
      </c>
      <c r="D23" s="8">
        <v>0</v>
      </c>
      <c r="E23" s="13"/>
      <c r="F23" s="55" t="s">
        <v>31</v>
      </c>
      <c r="G23" s="56"/>
      <c r="H23" s="8">
        <v>0</v>
      </c>
      <c r="I23" s="8">
        <v>0</v>
      </c>
    </row>
    <row r="24" spans="1:9" ht="6.75" customHeight="1">
      <c r="A24" s="53" t="s">
        <v>32</v>
      </c>
      <c r="B24" s="54"/>
      <c r="C24" s="8">
        <v>0</v>
      </c>
      <c r="D24" s="8">
        <v>0</v>
      </c>
      <c r="E24" s="13"/>
      <c r="F24" s="55" t="s">
        <v>33</v>
      </c>
      <c r="G24" s="56"/>
      <c r="H24" s="8">
        <v>0</v>
      </c>
      <c r="I24" s="8">
        <v>0</v>
      </c>
    </row>
    <row r="25" spans="1:9" ht="6.75" customHeight="1">
      <c r="A25" s="53" t="s">
        <v>34</v>
      </c>
      <c r="B25" s="54"/>
      <c r="C25" s="8">
        <v>176955281.33</v>
      </c>
      <c r="D25" s="8">
        <v>182205575.85</v>
      </c>
      <c r="E25" s="52" t="s">
        <v>35</v>
      </c>
      <c r="F25" s="52"/>
      <c r="G25" s="51"/>
      <c r="H25" s="17">
        <f>SUM(H26:H27)</f>
        <v>34313529.47</v>
      </c>
      <c r="I25" s="17">
        <f>SUM(I26:I27)</f>
        <v>0</v>
      </c>
    </row>
    <row r="26" spans="1:9" ht="6.75" customHeight="1">
      <c r="A26" s="50" t="s">
        <v>36</v>
      </c>
      <c r="B26" s="51"/>
      <c r="C26" s="17">
        <f>SUM(C27:C33)</f>
        <v>88088642.66</v>
      </c>
      <c r="D26" s="17">
        <f>SUM(D27:D33)</f>
        <v>35802629.769999996</v>
      </c>
      <c r="E26" s="13"/>
      <c r="F26" s="55" t="s">
        <v>37</v>
      </c>
      <c r="G26" s="56"/>
      <c r="H26" s="8">
        <v>34313529.47</v>
      </c>
      <c r="I26" s="8">
        <v>0</v>
      </c>
    </row>
    <row r="27" spans="1:9" ht="6.75" customHeight="1">
      <c r="A27" s="53" t="s">
        <v>38</v>
      </c>
      <c r="B27" s="54"/>
      <c r="C27" s="22">
        <v>12291535.21</v>
      </c>
      <c r="D27" s="22">
        <v>11054248.19</v>
      </c>
      <c r="E27" s="13"/>
      <c r="F27" s="55" t="s">
        <v>39</v>
      </c>
      <c r="G27" s="56"/>
      <c r="H27" s="8">
        <v>0</v>
      </c>
      <c r="I27" s="8">
        <v>0</v>
      </c>
    </row>
    <row r="28" spans="1:9" ht="6.75" customHeight="1">
      <c r="A28" s="53"/>
      <c r="B28" s="54"/>
      <c r="C28" s="22"/>
      <c r="D28" s="22"/>
      <c r="E28" s="52" t="s">
        <v>40</v>
      </c>
      <c r="F28" s="52"/>
      <c r="G28" s="51"/>
      <c r="H28" s="17">
        <v>0</v>
      </c>
      <c r="I28" s="17">
        <v>0</v>
      </c>
    </row>
    <row r="29" spans="1:9" ht="6.75" customHeight="1">
      <c r="A29" s="53" t="s">
        <v>41</v>
      </c>
      <c r="B29" s="54"/>
      <c r="C29" s="59">
        <v>0</v>
      </c>
      <c r="D29" s="59">
        <v>0</v>
      </c>
      <c r="E29" s="52" t="s">
        <v>42</v>
      </c>
      <c r="F29" s="52"/>
      <c r="G29" s="51"/>
      <c r="H29" s="17">
        <f>SUM(H30:H32)</f>
        <v>0</v>
      </c>
      <c r="I29" s="17">
        <f>SUM(I30:I32)</f>
        <v>0</v>
      </c>
    </row>
    <row r="30" spans="1:9" ht="7.5" customHeight="1">
      <c r="A30" s="53"/>
      <c r="B30" s="54"/>
      <c r="C30" s="59"/>
      <c r="D30" s="59"/>
      <c r="E30" s="13"/>
      <c r="F30" s="55" t="s">
        <v>43</v>
      </c>
      <c r="G30" s="56"/>
      <c r="H30" s="8">
        <v>0</v>
      </c>
      <c r="I30" s="8">
        <v>0</v>
      </c>
    </row>
    <row r="31" spans="1:9" ht="6.75" customHeight="1">
      <c r="A31" s="53" t="s">
        <v>44</v>
      </c>
      <c r="B31" s="54"/>
      <c r="C31" s="8">
        <v>0</v>
      </c>
      <c r="D31" s="8">
        <v>0</v>
      </c>
      <c r="E31" s="13"/>
      <c r="F31" s="55" t="s">
        <v>45</v>
      </c>
      <c r="G31" s="56"/>
      <c r="H31" s="8">
        <v>0</v>
      </c>
      <c r="I31" s="8">
        <v>0</v>
      </c>
    </row>
    <row r="32" spans="1:9" ht="6.75" customHeight="1">
      <c r="A32" s="53" t="s">
        <v>46</v>
      </c>
      <c r="B32" s="54"/>
      <c r="C32" s="8">
        <v>75797107.45</v>
      </c>
      <c r="D32" s="8">
        <v>24748381.58</v>
      </c>
      <c r="E32" s="13"/>
      <c r="F32" s="55" t="s">
        <v>47</v>
      </c>
      <c r="G32" s="56"/>
      <c r="H32" s="8">
        <v>0</v>
      </c>
      <c r="I32" s="8">
        <v>0</v>
      </c>
    </row>
    <row r="33" spans="1:9" ht="8.25" customHeight="1">
      <c r="A33" s="53" t="s">
        <v>48</v>
      </c>
      <c r="B33" s="54"/>
      <c r="C33" s="8">
        <v>0</v>
      </c>
      <c r="D33" s="8">
        <v>0</v>
      </c>
      <c r="E33" s="52" t="s">
        <v>49</v>
      </c>
      <c r="F33" s="52"/>
      <c r="G33" s="51"/>
      <c r="H33" s="17">
        <f>SUM(H35:H44)</f>
        <v>14248216.92</v>
      </c>
      <c r="I33" s="17">
        <f>SUM(I35:I44)</f>
        <v>15493076.97</v>
      </c>
    </row>
    <row r="34" spans="1:9" ht="8.25" customHeight="1">
      <c r="A34" s="50" t="s">
        <v>50</v>
      </c>
      <c r="B34" s="51"/>
      <c r="C34" s="17">
        <f>SUM(C35:C39)</f>
        <v>0</v>
      </c>
      <c r="D34" s="17">
        <f>SUM(D35:D39)</f>
        <v>0</v>
      </c>
      <c r="E34" s="52"/>
      <c r="F34" s="52"/>
      <c r="G34" s="51"/>
      <c r="H34" s="19"/>
      <c r="I34" s="19"/>
    </row>
    <row r="35" spans="1:9" ht="6.75" customHeight="1">
      <c r="A35" s="53" t="s">
        <v>51</v>
      </c>
      <c r="B35" s="54"/>
      <c r="C35" s="8">
        <v>0</v>
      </c>
      <c r="D35" s="8">
        <v>0</v>
      </c>
      <c r="E35" s="13"/>
      <c r="F35" s="55" t="s">
        <v>52</v>
      </c>
      <c r="G35" s="56"/>
      <c r="H35" s="8">
        <v>12378763.87</v>
      </c>
      <c r="I35" s="8">
        <v>13623623.92</v>
      </c>
    </row>
    <row r="36" spans="1:9" ht="6.75" customHeight="1">
      <c r="A36" s="53" t="s">
        <v>53</v>
      </c>
      <c r="B36" s="54"/>
      <c r="C36" s="8">
        <v>0</v>
      </c>
      <c r="D36" s="8">
        <v>0</v>
      </c>
      <c r="E36" s="13"/>
      <c r="F36" s="55" t="s">
        <v>54</v>
      </c>
      <c r="G36" s="56"/>
      <c r="H36" s="8">
        <v>0</v>
      </c>
      <c r="I36" s="8">
        <v>0</v>
      </c>
    </row>
    <row r="37" spans="1:9" ht="6.75" customHeight="1">
      <c r="A37" s="53" t="s">
        <v>55</v>
      </c>
      <c r="B37" s="54"/>
      <c r="C37" s="8">
        <v>0</v>
      </c>
      <c r="D37" s="8">
        <v>0</v>
      </c>
      <c r="E37" s="13"/>
      <c r="F37" s="55" t="s">
        <v>56</v>
      </c>
      <c r="G37" s="56"/>
      <c r="H37" s="8">
        <v>0</v>
      </c>
      <c r="I37" s="8">
        <v>0</v>
      </c>
    </row>
    <row r="38" spans="1:9" ht="6.75" customHeight="1">
      <c r="A38" s="53" t="s">
        <v>57</v>
      </c>
      <c r="B38" s="54"/>
      <c r="C38" s="8">
        <v>0</v>
      </c>
      <c r="D38" s="8">
        <v>0</v>
      </c>
      <c r="E38" s="13"/>
      <c r="F38" s="55" t="s">
        <v>58</v>
      </c>
      <c r="G38" s="56"/>
      <c r="H38" s="8">
        <v>1869453.05</v>
      </c>
      <c r="I38" s="8">
        <v>1869453.05</v>
      </c>
    </row>
    <row r="39" spans="1:9" ht="6.75" customHeight="1">
      <c r="A39" s="53" t="s">
        <v>59</v>
      </c>
      <c r="B39" s="54"/>
      <c r="C39" s="8">
        <v>0</v>
      </c>
      <c r="D39" s="8">
        <v>0</v>
      </c>
      <c r="E39" s="13"/>
      <c r="F39" s="55" t="s">
        <v>60</v>
      </c>
      <c r="G39" s="56"/>
      <c r="H39" s="8">
        <v>0</v>
      </c>
      <c r="I39" s="8">
        <v>0</v>
      </c>
    </row>
    <row r="40" spans="1:9" ht="6.75" customHeight="1">
      <c r="A40" s="50" t="s">
        <v>61</v>
      </c>
      <c r="B40" s="51"/>
      <c r="C40" s="17">
        <v>0</v>
      </c>
      <c r="D40" s="17">
        <v>0</v>
      </c>
      <c r="E40" s="13"/>
      <c r="F40" s="55" t="s">
        <v>62</v>
      </c>
      <c r="G40" s="56"/>
      <c r="H40" s="8">
        <v>0</v>
      </c>
      <c r="I40" s="8">
        <v>0</v>
      </c>
    </row>
    <row r="41" spans="1:9" ht="6.75" customHeight="1">
      <c r="A41" s="50" t="s">
        <v>63</v>
      </c>
      <c r="B41" s="51"/>
      <c r="C41" s="17">
        <v>0</v>
      </c>
      <c r="D41" s="17">
        <v>0</v>
      </c>
      <c r="E41" s="52" t="s">
        <v>64</v>
      </c>
      <c r="F41" s="52"/>
      <c r="G41" s="51"/>
      <c r="H41" s="17">
        <f>SUM(H42:H44)</f>
        <v>0</v>
      </c>
      <c r="I41" s="17">
        <f>SUM(I42:I44)</f>
        <v>0</v>
      </c>
    </row>
    <row r="42" spans="1:9" ht="6.75" customHeight="1">
      <c r="A42" s="53" t="s">
        <v>65</v>
      </c>
      <c r="B42" s="54"/>
      <c r="C42" s="60">
        <v>0</v>
      </c>
      <c r="D42" s="60">
        <v>0</v>
      </c>
      <c r="E42" s="13"/>
      <c r="F42" s="55" t="s">
        <v>66</v>
      </c>
      <c r="G42" s="56"/>
      <c r="H42" s="8">
        <v>0</v>
      </c>
      <c r="I42" s="8">
        <v>0</v>
      </c>
    </row>
    <row r="43" spans="1:9" ht="8.25" customHeight="1">
      <c r="A43" s="53"/>
      <c r="B43" s="54"/>
      <c r="C43" s="60"/>
      <c r="D43" s="60"/>
      <c r="E43" s="13"/>
      <c r="F43" s="55" t="s">
        <v>67</v>
      </c>
      <c r="G43" s="56"/>
      <c r="H43" s="8">
        <v>0</v>
      </c>
      <c r="I43" s="8">
        <v>0</v>
      </c>
    </row>
    <row r="44" spans="1:9" ht="6.75" customHeight="1">
      <c r="A44" s="53" t="s">
        <v>68</v>
      </c>
      <c r="B44" s="54"/>
      <c r="C44" s="8">
        <v>0</v>
      </c>
      <c r="D44" s="8">
        <v>0</v>
      </c>
      <c r="E44" s="13"/>
      <c r="F44" s="55" t="s">
        <v>69</v>
      </c>
      <c r="G44" s="56"/>
      <c r="H44" s="8">
        <v>0</v>
      </c>
      <c r="I44" s="8">
        <v>0</v>
      </c>
    </row>
    <row r="45" spans="1:9" ht="6.75" customHeight="1">
      <c r="A45" s="50" t="s">
        <v>70</v>
      </c>
      <c r="B45" s="51"/>
      <c r="C45" s="17">
        <f>SUM(C46:C49)</f>
        <v>224368.34</v>
      </c>
      <c r="D45" s="17">
        <f>SUM(D46:D49)</f>
        <v>224368.34</v>
      </c>
      <c r="E45" s="52" t="s">
        <v>71</v>
      </c>
      <c r="F45" s="52"/>
      <c r="G45" s="51"/>
      <c r="H45" s="25">
        <f>SUM(H46:H48)</f>
        <v>1729452.09</v>
      </c>
      <c r="I45" s="17">
        <f>SUM(I46:I48)</f>
        <v>1729452.09</v>
      </c>
    </row>
    <row r="46" spans="1:9" ht="6.75" customHeight="1">
      <c r="A46" s="53" t="s">
        <v>72</v>
      </c>
      <c r="B46" s="54"/>
      <c r="C46" s="8">
        <v>224368.34</v>
      </c>
      <c r="D46" s="8">
        <v>224368.34</v>
      </c>
      <c r="E46" s="20"/>
      <c r="F46" s="52" t="s">
        <v>73</v>
      </c>
      <c r="G46" s="51"/>
      <c r="H46" s="17">
        <v>0</v>
      </c>
      <c r="I46" s="17">
        <v>0</v>
      </c>
    </row>
    <row r="47" spans="1:9" ht="6.75" customHeight="1">
      <c r="A47" s="53" t="s">
        <v>74</v>
      </c>
      <c r="B47" s="54"/>
      <c r="C47" s="8">
        <v>0</v>
      </c>
      <c r="D47" s="8">
        <v>0</v>
      </c>
      <c r="E47" s="13"/>
      <c r="F47" s="55" t="s">
        <v>75</v>
      </c>
      <c r="G47" s="56"/>
      <c r="H47" s="8">
        <v>0</v>
      </c>
      <c r="I47" s="8">
        <v>0</v>
      </c>
    </row>
    <row r="48" spans="1:9" ht="9.75" customHeight="1">
      <c r="A48" s="53" t="s">
        <v>76</v>
      </c>
      <c r="B48" s="54"/>
      <c r="C48" s="8">
        <v>0</v>
      </c>
      <c r="D48" s="8">
        <v>0</v>
      </c>
      <c r="E48" s="13"/>
      <c r="F48" s="55" t="s">
        <v>77</v>
      </c>
      <c r="G48" s="56"/>
      <c r="H48" s="24">
        <v>1729452.09</v>
      </c>
      <c r="I48" s="8">
        <v>1729452.09</v>
      </c>
    </row>
    <row r="49" spans="1:9" ht="6.75" customHeight="1">
      <c r="A49" s="53" t="s">
        <v>78</v>
      </c>
      <c r="B49" s="54"/>
      <c r="C49" s="8">
        <v>0</v>
      </c>
      <c r="D49" s="8">
        <v>0</v>
      </c>
      <c r="E49" s="41" t="s">
        <v>79</v>
      </c>
      <c r="F49" s="41"/>
      <c r="G49" s="40"/>
      <c r="H49" s="7">
        <f>+H10+H21+H25+H28+H29+H33+H41+H45</f>
        <v>4273238777.92</v>
      </c>
      <c r="I49" s="7">
        <f>+I10+I21+I25+I28+I29+I33+I41+I45</f>
        <v>4389218634.9</v>
      </c>
    </row>
    <row r="50" spans="1:9" ht="6.75" customHeight="1">
      <c r="A50" s="39" t="s">
        <v>80</v>
      </c>
      <c r="B50" s="40"/>
      <c r="C50" s="11">
        <f>+C10+C18+C26+C34+C40+C41+C45</f>
        <v>2373322534.9700003</v>
      </c>
      <c r="D50" s="11">
        <f>+D10+D18+D26+D34+D40+D41+D45</f>
        <v>1802334791.3799999</v>
      </c>
      <c r="E50" s="13"/>
      <c r="F50" s="13"/>
      <c r="G50" s="4"/>
      <c r="H50" s="4"/>
      <c r="I50" s="4"/>
    </row>
    <row r="51" spans="1:9" ht="3" customHeight="1">
      <c r="A51" s="3"/>
      <c r="B51" s="4"/>
      <c r="C51" s="4"/>
      <c r="D51" s="4"/>
      <c r="E51" s="41" t="s">
        <v>81</v>
      </c>
      <c r="F51" s="41"/>
      <c r="G51" s="40"/>
      <c r="H51" s="4"/>
      <c r="I51" s="4"/>
    </row>
    <row r="52" spans="1:9" ht="3" customHeight="1">
      <c r="A52" s="3"/>
      <c r="B52" s="4"/>
      <c r="C52" s="4"/>
      <c r="D52" s="4"/>
      <c r="E52" s="41"/>
      <c r="F52" s="41"/>
      <c r="G52" s="40"/>
      <c r="H52" s="4"/>
      <c r="I52" s="4"/>
    </row>
    <row r="53" spans="1:9" ht="9" customHeight="1">
      <c r="A53" s="39" t="s">
        <v>82</v>
      </c>
      <c r="B53" s="40"/>
      <c r="C53" s="4"/>
      <c r="D53" s="4"/>
      <c r="E53" s="55" t="s">
        <v>83</v>
      </c>
      <c r="F53" s="55"/>
      <c r="G53" s="56"/>
      <c r="H53" s="8">
        <v>0</v>
      </c>
      <c r="I53" s="8">
        <v>0</v>
      </c>
    </row>
    <row r="54" spans="1:9" ht="6.75" customHeight="1">
      <c r="A54" s="61" t="s">
        <v>84</v>
      </c>
      <c r="B54" s="56"/>
      <c r="C54" s="24">
        <v>153554747.64</v>
      </c>
      <c r="D54" s="8">
        <v>150077280.66</v>
      </c>
      <c r="E54" s="55" t="s">
        <v>85</v>
      </c>
      <c r="F54" s="55"/>
      <c r="G54" s="56"/>
      <c r="H54" s="8">
        <v>0</v>
      </c>
      <c r="I54" s="8">
        <v>0</v>
      </c>
    </row>
    <row r="55" spans="1:9" ht="6.75" customHeight="1">
      <c r="A55" s="61" t="s">
        <v>86</v>
      </c>
      <c r="B55" s="56"/>
      <c r="C55" s="8">
        <v>0</v>
      </c>
      <c r="D55" s="8">
        <v>0</v>
      </c>
      <c r="E55" s="55" t="s">
        <v>87</v>
      </c>
      <c r="F55" s="55"/>
      <c r="G55" s="56"/>
      <c r="H55" s="8">
        <v>5580222933.61</v>
      </c>
      <c r="I55" s="8">
        <v>5870079977.31</v>
      </c>
    </row>
    <row r="56" spans="1:9" ht="6.75" customHeight="1">
      <c r="A56" s="61" t="s">
        <v>88</v>
      </c>
      <c r="B56" s="56"/>
      <c r="C56" s="8">
        <v>5666124599.11</v>
      </c>
      <c r="D56" s="8">
        <v>5499222676.58</v>
      </c>
      <c r="E56" s="55" t="s">
        <v>89</v>
      </c>
      <c r="F56" s="55"/>
      <c r="G56" s="56"/>
      <c r="H56" s="8">
        <v>0</v>
      </c>
      <c r="I56" s="8">
        <v>0</v>
      </c>
    </row>
    <row r="57" spans="1:9" ht="6.75" customHeight="1">
      <c r="A57" s="61" t="s">
        <v>90</v>
      </c>
      <c r="B57" s="56"/>
      <c r="C57" s="8">
        <v>894186915.82</v>
      </c>
      <c r="D57" s="8">
        <v>846859487.03</v>
      </c>
      <c r="E57" s="55" t="s">
        <v>91</v>
      </c>
      <c r="F57" s="55"/>
      <c r="G57" s="56"/>
      <c r="H57" s="8">
        <v>0</v>
      </c>
      <c r="I57" s="8">
        <v>0</v>
      </c>
    </row>
    <row r="58" spans="1:9" ht="9.75" customHeight="1">
      <c r="A58" s="62" t="s">
        <v>92</v>
      </c>
      <c r="B58" s="58"/>
      <c r="C58" s="21">
        <v>21914291.71</v>
      </c>
      <c r="D58" s="21">
        <v>20123826.29</v>
      </c>
      <c r="E58" s="57" t="s">
        <v>93</v>
      </c>
      <c r="F58" s="57"/>
      <c r="G58" s="58"/>
      <c r="H58" s="21">
        <v>0</v>
      </c>
      <c r="I58" s="21">
        <v>0</v>
      </c>
    </row>
    <row r="59" spans="1:9" ht="6.75" customHeight="1">
      <c r="A59" s="61" t="s">
        <v>94</v>
      </c>
      <c r="B59" s="56"/>
      <c r="C59" s="8">
        <v>-645795120.26</v>
      </c>
      <c r="D59" s="8">
        <v>-645795120.26</v>
      </c>
      <c r="E59" s="41" t="s">
        <v>95</v>
      </c>
      <c r="F59" s="41"/>
      <c r="G59" s="40"/>
      <c r="H59" s="7">
        <f>SUM(H53:H58)</f>
        <v>5580222933.61</v>
      </c>
      <c r="I59" s="7">
        <f>SUM(I53:I58)</f>
        <v>5870079977.31</v>
      </c>
    </row>
    <row r="60" spans="1:9" ht="3.75" customHeight="1">
      <c r="A60" s="61" t="s">
        <v>96</v>
      </c>
      <c r="B60" s="56"/>
      <c r="C60" s="63">
        <v>1400000</v>
      </c>
      <c r="D60" s="63">
        <v>1400000</v>
      </c>
      <c r="E60" s="13"/>
      <c r="F60" s="13"/>
      <c r="G60" s="4"/>
      <c r="H60" s="4"/>
      <c r="I60" s="4"/>
    </row>
    <row r="61" spans="1:9" ht="3" customHeight="1">
      <c r="A61" s="61"/>
      <c r="B61" s="56"/>
      <c r="C61" s="64"/>
      <c r="D61" s="64"/>
      <c r="E61" s="13"/>
      <c r="F61" s="13"/>
      <c r="G61" s="4"/>
      <c r="H61" s="4"/>
      <c r="I61" s="4"/>
    </row>
    <row r="62" spans="1:9" ht="6.75" customHeight="1">
      <c r="A62" s="61" t="s">
        <v>97</v>
      </c>
      <c r="B62" s="56"/>
      <c r="C62" s="8">
        <v>0</v>
      </c>
      <c r="D62" s="8">
        <v>0</v>
      </c>
      <c r="E62" s="41" t="s">
        <v>98</v>
      </c>
      <c r="F62" s="41"/>
      <c r="G62" s="40"/>
      <c r="H62" s="7">
        <f>+H49+H59</f>
        <v>9853461711.529999</v>
      </c>
      <c r="I62" s="7">
        <f>+I49+I59</f>
        <v>10259298612.21</v>
      </c>
    </row>
    <row r="63" spans="1:9" ht="1.5" customHeight="1">
      <c r="A63" s="15"/>
      <c r="B63" s="16"/>
      <c r="C63" s="4"/>
      <c r="D63" s="4"/>
      <c r="E63" s="13"/>
      <c r="F63" s="13"/>
      <c r="G63" s="4"/>
      <c r="H63" s="4"/>
      <c r="I63" s="4"/>
    </row>
    <row r="64" spans="1:9" ht="6.75" customHeight="1">
      <c r="A64" s="61" t="s">
        <v>99</v>
      </c>
      <c r="B64" s="56"/>
      <c r="C64" s="8">
        <v>53815753.49</v>
      </c>
      <c r="D64" s="8">
        <v>53815753.49</v>
      </c>
      <c r="E64" s="41" t="s">
        <v>100</v>
      </c>
      <c r="F64" s="41"/>
      <c r="G64" s="40"/>
      <c r="H64" s="4"/>
      <c r="I64" s="4"/>
    </row>
    <row r="65" spans="1:9" ht="3" customHeight="1">
      <c r="A65" s="39" t="s">
        <v>101</v>
      </c>
      <c r="B65" s="40"/>
      <c r="C65" s="65">
        <f>SUM(C54:C64)</f>
        <v>6145201187.509999</v>
      </c>
      <c r="D65" s="65">
        <f>SUM(D54:D64)</f>
        <v>5925703903.789999</v>
      </c>
      <c r="E65" s="41" t="s">
        <v>102</v>
      </c>
      <c r="F65" s="41"/>
      <c r="G65" s="40"/>
      <c r="H65" s="4"/>
      <c r="I65" s="4"/>
    </row>
    <row r="66" spans="1:9" ht="6.75" customHeight="1">
      <c r="A66" s="39"/>
      <c r="B66" s="40"/>
      <c r="C66" s="65"/>
      <c r="D66" s="65"/>
      <c r="E66" s="41"/>
      <c r="F66" s="41"/>
      <c r="G66" s="40"/>
      <c r="H66" s="7">
        <f>SUM(H67:H70)</f>
        <v>115987344.06</v>
      </c>
      <c r="I66" s="7">
        <f>SUM(I67:I70)</f>
        <v>104619092.19</v>
      </c>
    </row>
    <row r="67" spans="1:9" ht="6.75" customHeight="1">
      <c r="A67" s="39" t="s">
        <v>103</v>
      </c>
      <c r="B67" s="40"/>
      <c r="C67" s="7">
        <f>+C50+C65</f>
        <v>8518523722.48</v>
      </c>
      <c r="D67" s="7">
        <f>+D50+D65</f>
        <v>7728038695.169999</v>
      </c>
      <c r="E67" s="55" t="s">
        <v>104</v>
      </c>
      <c r="F67" s="55"/>
      <c r="G67" s="56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55" t="s">
        <v>105</v>
      </c>
      <c r="F68" s="55"/>
      <c r="G68" s="56"/>
      <c r="H68" s="63">
        <v>115987344.06</v>
      </c>
      <c r="I68" s="63">
        <v>104619092.19</v>
      </c>
    </row>
    <row r="69" spans="1:9" ht="3.75" customHeight="1">
      <c r="A69" s="3"/>
      <c r="B69" s="4"/>
      <c r="C69" s="4"/>
      <c r="D69" s="10"/>
      <c r="E69" s="55"/>
      <c r="F69" s="55"/>
      <c r="G69" s="56"/>
      <c r="H69" s="64"/>
      <c r="I69" s="64"/>
    </row>
    <row r="70" spans="1:9" ht="6.75" customHeight="1">
      <c r="A70" s="3"/>
      <c r="B70" s="4"/>
      <c r="C70" s="4"/>
      <c r="D70" s="10"/>
      <c r="E70" s="55" t="s">
        <v>106</v>
      </c>
      <c r="F70" s="55"/>
      <c r="G70" s="56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3"/>
      <c r="F71" s="13"/>
      <c r="G71" s="4"/>
      <c r="H71" s="4"/>
      <c r="I71" s="4"/>
    </row>
    <row r="72" spans="1:9" ht="6.75" customHeight="1">
      <c r="A72" s="3"/>
      <c r="B72" s="4"/>
      <c r="C72" s="4"/>
      <c r="D72" s="10"/>
      <c r="E72" s="41" t="s">
        <v>107</v>
      </c>
      <c r="F72" s="41"/>
      <c r="G72" s="40"/>
      <c r="H72" s="7">
        <f>SUM(H73:H77)</f>
        <v>-1450925333.1100004</v>
      </c>
      <c r="I72" s="7">
        <f>SUM(I73:I77)</f>
        <v>-2635879009.2299995</v>
      </c>
    </row>
    <row r="73" spans="1:9" ht="6.75" customHeight="1">
      <c r="A73" s="3"/>
      <c r="B73" s="4"/>
      <c r="C73" s="4"/>
      <c r="D73" s="10"/>
      <c r="E73" s="55" t="s">
        <v>108</v>
      </c>
      <c r="F73" s="55"/>
      <c r="G73" s="56"/>
      <c r="H73" s="24">
        <v>1651052578.07</v>
      </c>
      <c r="I73" s="24">
        <v>602138408.74</v>
      </c>
    </row>
    <row r="74" spans="1:9" ht="6.75" customHeight="1">
      <c r="A74" s="3"/>
      <c r="B74" s="4"/>
      <c r="C74" s="4"/>
      <c r="D74" s="10"/>
      <c r="E74" s="55" t="s">
        <v>109</v>
      </c>
      <c r="F74" s="55"/>
      <c r="G74" s="56"/>
      <c r="H74" s="8">
        <v>-3969363393.92</v>
      </c>
      <c r="I74" s="8">
        <v>-4072999334.27</v>
      </c>
    </row>
    <row r="75" spans="1:9" ht="6.75" customHeight="1">
      <c r="A75" s="3"/>
      <c r="B75" s="4"/>
      <c r="C75" s="4"/>
      <c r="D75" s="10"/>
      <c r="E75" s="55" t="s">
        <v>110</v>
      </c>
      <c r="F75" s="55"/>
      <c r="G75" s="56"/>
      <c r="H75" s="8">
        <v>867088116.71</v>
      </c>
      <c r="I75" s="8">
        <v>867088116.71</v>
      </c>
    </row>
    <row r="76" spans="1:9" ht="6.75" customHeight="1">
      <c r="A76" s="3"/>
      <c r="B76" s="4"/>
      <c r="C76" s="4"/>
      <c r="D76" s="10"/>
      <c r="E76" s="55" t="s">
        <v>111</v>
      </c>
      <c r="F76" s="55"/>
      <c r="G76" s="56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55" t="s">
        <v>112</v>
      </c>
      <c r="F77" s="55"/>
      <c r="G77" s="56"/>
      <c r="H77" s="8">
        <v>297366.03</v>
      </c>
      <c r="I77" s="8">
        <v>-32106200.41</v>
      </c>
    </row>
    <row r="78" spans="1:9" ht="8.25" customHeight="1">
      <c r="A78" s="3"/>
      <c r="B78" s="4"/>
      <c r="C78" s="4"/>
      <c r="D78" s="10"/>
      <c r="E78" s="41" t="s">
        <v>113</v>
      </c>
      <c r="F78" s="41"/>
      <c r="G78" s="40"/>
      <c r="H78" s="4"/>
      <c r="I78" s="4"/>
    </row>
    <row r="79" spans="1:9" ht="8.25" customHeight="1">
      <c r="A79" s="3"/>
      <c r="B79" s="4"/>
      <c r="C79" s="4"/>
      <c r="D79" s="10"/>
      <c r="E79" s="41"/>
      <c r="F79" s="41"/>
      <c r="G79" s="40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55" t="s">
        <v>114</v>
      </c>
      <c r="F80" s="55"/>
      <c r="G80" s="56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55" t="s">
        <v>115</v>
      </c>
      <c r="F81" s="55"/>
      <c r="G81" s="56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41" t="s">
        <v>116</v>
      </c>
      <c r="F82" s="41"/>
      <c r="G82" s="40"/>
      <c r="H82" s="65">
        <f>+H66+H72+H79</f>
        <v>-1334937989.0500004</v>
      </c>
      <c r="I82" s="65">
        <f>+I66+I72+I79</f>
        <v>-2531259917.0399995</v>
      </c>
    </row>
    <row r="83" spans="1:9" ht="6.75" customHeight="1">
      <c r="A83" s="3"/>
      <c r="B83" s="4"/>
      <c r="C83" s="4"/>
      <c r="D83" s="10"/>
      <c r="E83" s="41"/>
      <c r="F83" s="41"/>
      <c r="G83" s="40"/>
      <c r="H83" s="65"/>
      <c r="I83" s="65"/>
    </row>
    <row r="84" spans="1:9" ht="6.75" customHeight="1">
      <c r="A84" s="3"/>
      <c r="B84" s="4"/>
      <c r="C84" s="4"/>
      <c r="D84" s="10"/>
      <c r="E84" s="41" t="s">
        <v>117</v>
      </c>
      <c r="F84" s="41"/>
      <c r="G84" s="40"/>
      <c r="H84" s="7">
        <f>+H62+H82</f>
        <v>8518523722.479999</v>
      </c>
      <c r="I84" s="7">
        <f>+I62+I82</f>
        <v>7728038695.17</v>
      </c>
    </row>
    <row r="85" spans="1:9" ht="9" customHeight="1">
      <c r="A85" s="1"/>
      <c r="B85" s="5"/>
      <c r="C85" s="5"/>
      <c r="D85" s="12"/>
      <c r="E85" s="2"/>
      <c r="F85" s="2"/>
      <c r="G85" s="5"/>
      <c r="H85" s="23"/>
      <c r="I85" s="5"/>
    </row>
    <row r="86" ht="4.5" customHeight="1"/>
  </sheetData>
  <sheetProtection/>
  <mergeCells count="136">
    <mergeCell ref="E84:G84"/>
    <mergeCell ref="E78:G79"/>
    <mergeCell ref="E80:G80"/>
    <mergeCell ref="E81:G81"/>
    <mergeCell ref="E82:G83"/>
    <mergeCell ref="H82:H83"/>
    <mergeCell ref="I82:I83"/>
    <mergeCell ref="E72:G72"/>
    <mergeCell ref="E73:G73"/>
    <mergeCell ref="E74:G74"/>
    <mergeCell ref="E75:G75"/>
    <mergeCell ref="E76:G76"/>
    <mergeCell ref="E77:G77"/>
    <mergeCell ref="A67:B67"/>
    <mergeCell ref="E67:G67"/>
    <mergeCell ref="E68:G69"/>
    <mergeCell ref="H68:H69"/>
    <mergeCell ref="I68:I69"/>
    <mergeCell ref="E70:G70"/>
    <mergeCell ref="A62:B62"/>
    <mergeCell ref="E62:G62"/>
    <mergeCell ref="A64:B64"/>
    <mergeCell ref="E64:G64"/>
    <mergeCell ref="A65:B66"/>
    <mergeCell ref="C65:C66"/>
    <mergeCell ref="D65:D66"/>
    <mergeCell ref="E65:G66"/>
    <mergeCell ref="A58:B58"/>
    <mergeCell ref="E58:G58"/>
    <mergeCell ref="A59:B59"/>
    <mergeCell ref="E59:G59"/>
    <mergeCell ref="A60:B61"/>
    <mergeCell ref="C60:C61"/>
    <mergeCell ref="D60:D61"/>
    <mergeCell ref="A55:B55"/>
    <mergeCell ref="E55:G55"/>
    <mergeCell ref="A56:B56"/>
    <mergeCell ref="E56:G56"/>
    <mergeCell ref="A57:B57"/>
    <mergeCell ref="E57:G57"/>
    <mergeCell ref="A50:B50"/>
    <mergeCell ref="E51:G52"/>
    <mergeCell ref="A53:B53"/>
    <mergeCell ref="E53:G53"/>
    <mergeCell ref="A54:B54"/>
    <mergeCell ref="E54:G54"/>
    <mergeCell ref="A47:B47"/>
    <mergeCell ref="F47:G47"/>
    <mergeCell ref="A48:B48"/>
    <mergeCell ref="F48:G48"/>
    <mergeCell ref="A49:B49"/>
    <mergeCell ref="E49:G49"/>
    <mergeCell ref="A44:B44"/>
    <mergeCell ref="F44:G44"/>
    <mergeCell ref="A45:B45"/>
    <mergeCell ref="E45:G45"/>
    <mergeCell ref="A46:B46"/>
    <mergeCell ref="F46:G46"/>
    <mergeCell ref="A40:B40"/>
    <mergeCell ref="F40:G40"/>
    <mergeCell ref="A41:B41"/>
    <mergeCell ref="E41:G41"/>
    <mergeCell ref="A42:B43"/>
    <mergeCell ref="F42:G42"/>
    <mergeCell ref="F43:G43"/>
    <mergeCell ref="C42:C43"/>
    <mergeCell ref="D42:D43"/>
    <mergeCell ref="A37:B37"/>
    <mergeCell ref="F37:G37"/>
    <mergeCell ref="A38:B38"/>
    <mergeCell ref="F38:G38"/>
    <mergeCell ref="A39:B39"/>
    <mergeCell ref="F39:G39"/>
    <mergeCell ref="A33:B33"/>
    <mergeCell ref="E33:G34"/>
    <mergeCell ref="A34:B34"/>
    <mergeCell ref="A35:B35"/>
    <mergeCell ref="F35:G35"/>
    <mergeCell ref="A36:B36"/>
    <mergeCell ref="F36:G36"/>
    <mergeCell ref="A29:B30"/>
    <mergeCell ref="E29:G29"/>
    <mergeCell ref="F30:G30"/>
    <mergeCell ref="A31:B31"/>
    <mergeCell ref="F31:G31"/>
    <mergeCell ref="A32:B32"/>
    <mergeCell ref="F32:G32"/>
    <mergeCell ref="C29:C30"/>
    <mergeCell ref="D29:D30"/>
    <mergeCell ref="A25:B25"/>
    <mergeCell ref="E25:G25"/>
    <mergeCell ref="A26:B26"/>
    <mergeCell ref="F26:G26"/>
    <mergeCell ref="A27:B28"/>
    <mergeCell ref="F27:G27"/>
    <mergeCell ref="E28:G28"/>
    <mergeCell ref="A22:B22"/>
    <mergeCell ref="F22:G22"/>
    <mergeCell ref="A23:B23"/>
    <mergeCell ref="F23:G23"/>
    <mergeCell ref="A24:B24"/>
    <mergeCell ref="F24:G24"/>
    <mergeCell ref="A19:B19"/>
    <mergeCell ref="F19:G19"/>
    <mergeCell ref="A20:B20"/>
    <mergeCell ref="F20:G20"/>
    <mergeCell ref="A21:B21"/>
    <mergeCell ref="E21:G21"/>
    <mergeCell ref="A15:B15"/>
    <mergeCell ref="F15:G15"/>
    <mergeCell ref="A16:B16"/>
    <mergeCell ref="F16:G17"/>
    <mergeCell ref="A17:B17"/>
    <mergeCell ref="A18:B18"/>
    <mergeCell ref="F18:G18"/>
    <mergeCell ref="A12:B12"/>
    <mergeCell ref="F12:G12"/>
    <mergeCell ref="A13:B13"/>
    <mergeCell ref="F13:G13"/>
    <mergeCell ref="A14:B14"/>
    <mergeCell ref="F14:G14"/>
    <mergeCell ref="A9:B9"/>
    <mergeCell ref="E9:G9"/>
    <mergeCell ref="A10:B10"/>
    <mergeCell ref="E10:G10"/>
    <mergeCell ref="A11:B11"/>
    <mergeCell ref="F11:G11"/>
    <mergeCell ref="I5:I6"/>
    <mergeCell ref="A1:I4"/>
    <mergeCell ref="A7:B8"/>
    <mergeCell ref="E7:G8"/>
    <mergeCell ref="D5:D6"/>
    <mergeCell ref="C5:C6"/>
    <mergeCell ref="H5:H6"/>
    <mergeCell ref="A5:B6"/>
    <mergeCell ref="E5:G6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r:id="rId1"/>
  <ignoredErrors>
    <ignoredError sqref="C10 C26 C34:D34 C45 H21 H25:I25 H29 H41 H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50"/>
  <sheetViews>
    <sheetView showGridLines="0" view="pageBreakPreview" zoomScaleNormal="130" zoomScaleSheetLayoutView="10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4" width="11.8515625" style="0" customWidth="1"/>
    <col min="5" max="5" width="12.140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66" t="s">
        <v>121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0.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" customHeight="1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3" customHeight="1">
      <c r="A5" s="67"/>
      <c r="B5" s="68"/>
      <c r="C5" s="68"/>
      <c r="D5" s="68"/>
      <c r="E5" s="67"/>
      <c r="F5" s="68"/>
      <c r="G5" s="68"/>
      <c r="H5" s="68"/>
      <c r="I5" s="68"/>
      <c r="J5" s="68"/>
    </row>
    <row r="6" spans="1:10" ht="9" customHeight="1">
      <c r="A6" s="69" t="s">
        <v>122</v>
      </c>
      <c r="B6" s="70"/>
      <c r="C6" s="71" t="s">
        <v>123</v>
      </c>
      <c r="D6" s="71" t="s">
        <v>124</v>
      </c>
      <c r="E6" s="69" t="s">
        <v>125</v>
      </c>
      <c r="F6" s="70"/>
      <c r="G6" s="71" t="s">
        <v>126</v>
      </c>
      <c r="H6" s="71" t="s">
        <v>127</v>
      </c>
      <c r="I6" s="71" t="s">
        <v>128</v>
      </c>
      <c r="J6" s="71" t="s">
        <v>129</v>
      </c>
    </row>
    <row r="7" spans="1:10" ht="9" customHeight="1">
      <c r="A7" s="69"/>
      <c r="B7" s="70"/>
      <c r="C7" s="71"/>
      <c r="D7" s="71"/>
      <c r="E7" s="69"/>
      <c r="F7" s="70"/>
      <c r="G7" s="71"/>
      <c r="H7" s="71"/>
      <c r="I7" s="71"/>
      <c r="J7" s="71"/>
    </row>
    <row r="8" spans="1:10" ht="9" customHeight="1">
      <c r="A8" s="69"/>
      <c r="B8" s="70"/>
      <c r="C8" s="71"/>
      <c r="D8" s="71"/>
      <c r="E8" s="69"/>
      <c r="F8" s="70"/>
      <c r="G8" s="71"/>
      <c r="H8" s="71"/>
      <c r="I8" s="71"/>
      <c r="J8" s="71"/>
    </row>
    <row r="9" spans="1:10" ht="9" customHeight="1">
      <c r="A9" s="69"/>
      <c r="B9" s="70"/>
      <c r="C9" s="71"/>
      <c r="D9" s="71"/>
      <c r="E9" s="69"/>
      <c r="F9" s="70"/>
      <c r="G9" s="71"/>
      <c r="H9" s="71"/>
      <c r="I9" s="71"/>
      <c r="J9" s="71"/>
    </row>
    <row r="10" spans="1:10" ht="9" customHeight="1">
      <c r="A10" s="69"/>
      <c r="B10" s="70"/>
      <c r="C10" s="71"/>
      <c r="D10" s="71"/>
      <c r="E10" s="69"/>
      <c r="F10" s="70"/>
      <c r="G10" s="71"/>
      <c r="H10" s="71"/>
      <c r="I10" s="71"/>
      <c r="J10" s="71"/>
    </row>
    <row r="11" spans="1:10" ht="15.75" customHeight="1">
      <c r="A11" s="72"/>
      <c r="B11" s="73"/>
      <c r="C11" s="74"/>
      <c r="D11" s="74"/>
      <c r="E11" s="72"/>
      <c r="F11" s="73"/>
      <c r="G11" s="74"/>
      <c r="H11" s="74"/>
      <c r="I11" s="74"/>
      <c r="J11" s="74"/>
    </row>
    <row r="12" spans="1:10" ht="12.75">
      <c r="A12" s="75" t="s">
        <v>130</v>
      </c>
      <c r="B12" s="4"/>
      <c r="C12" s="76">
        <f>+C14+C18</f>
        <v>6745079977.309999</v>
      </c>
      <c r="D12" s="77">
        <f aca="true" t="shared" si="0" ref="D12:J12">+D14+D18</f>
        <v>111069810</v>
      </c>
      <c r="E12" s="78">
        <f t="shared" si="0"/>
        <v>791613324.23</v>
      </c>
      <c r="F12" s="76"/>
      <c r="G12" s="76">
        <f t="shared" si="0"/>
        <v>0</v>
      </c>
      <c r="H12" s="76">
        <f t="shared" si="0"/>
        <v>6064536463.08</v>
      </c>
      <c r="I12" s="76">
        <f t="shared" si="0"/>
        <v>233527643.4</v>
      </c>
      <c r="J12" s="76">
        <f t="shared" si="0"/>
        <v>580000</v>
      </c>
    </row>
    <row r="13" spans="1:10" ht="2.25" customHeight="1">
      <c r="A13" s="3"/>
      <c r="B13" s="4"/>
      <c r="C13" s="4"/>
      <c r="D13" s="77"/>
      <c r="E13" s="13"/>
      <c r="F13" s="4"/>
      <c r="G13" s="4"/>
      <c r="H13" s="4"/>
      <c r="I13" s="4"/>
      <c r="J13" s="4"/>
    </row>
    <row r="14" spans="1:10" ht="12.75">
      <c r="A14" s="75" t="s">
        <v>131</v>
      </c>
      <c r="B14" s="4"/>
      <c r="C14" s="76">
        <f aca="true" t="shared" si="1" ref="C14:J14">+C15+C16+C17</f>
        <v>875000000</v>
      </c>
      <c r="D14" s="77">
        <f t="shared" si="1"/>
        <v>100000000</v>
      </c>
      <c r="E14" s="78">
        <f t="shared" si="1"/>
        <v>525000000</v>
      </c>
      <c r="F14" s="76"/>
      <c r="G14" s="76">
        <f t="shared" si="1"/>
        <v>0</v>
      </c>
      <c r="H14" s="76">
        <f>+H15+H16+H17</f>
        <v>450000000</v>
      </c>
      <c r="I14" s="76">
        <f t="shared" si="1"/>
        <v>30098344.19</v>
      </c>
      <c r="J14" s="76">
        <f t="shared" si="1"/>
        <v>580000</v>
      </c>
    </row>
    <row r="15" spans="1:10" ht="12.75">
      <c r="A15" s="79" t="s">
        <v>132</v>
      </c>
      <c r="B15" s="4"/>
      <c r="C15" s="80">
        <v>875000000</v>
      </c>
      <c r="D15" s="81">
        <v>100000000</v>
      </c>
      <c r="E15" s="82">
        <v>525000000</v>
      </c>
      <c r="F15" s="4"/>
      <c r="G15" s="81">
        <v>0</v>
      </c>
      <c r="H15" s="80">
        <f>+C15+D15-E15+G15</f>
        <v>450000000</v>
      </c>
      <c r="I15" s="81">
        <v>30098344.19</v>
      </c>
      <c r="J15" s="81">
        <v>580000</v>
      </c>
    </row>
    <row r="16" spans="1:10" ht="12.75">
      <c r="A16" s="79" t="s">
        <v>133</v>
      </c>
      <c r="B16" s="4"/>
      <c r="C16" s="80">
        <v>0</v>
      </c>
      <c r="D16" s="81">
        <v>0</v>
      </c>
      <c r="E16" s="82">
        <v>0</v>
      </c>
      <c r="F16" s="4"/>
      <c r="G16" s="81">
        <v>0</v>
      </c>
      <c r="H16" s="80">
        <f>+C16+D16-E16+G16</f>
        <v>0</v>
      </c>
      <c r="I16" s="81">
        <v>0</v>
      </c>
      <c r="J16" s="81">
        <v>0</v>
      </c>
    </row>
    <row r="17" spans="1:10" ht="12.75">
      <c r="A17" s="79" t="s">
        <v>134</v>
      </c>
      <c r="B17" s="4"/>
      <c r="C17" s="80">
        <v>0</v>
      </c>
      <c r="D17" s="81">
        <v>0</v>
      </c>
      <c r="E17" s="82">
        <v>0</v>
      </c>
      <c r="F17" s="4"/>
      <c r="G17" s="81">
        <v>0</v>
      </c>
      <c r="H17" s="80">
        <f>+C17+D17-E17+G17</f>
        <v>0</v>
      </c>
      <c r="I17" s="81">
        <v>0</v>
      </c>
      <c r="J17" s="81">
        <v>0</v>
      </c>
    </row>
    <row r="18" spans="1:13" ht="12.75">
      <c r="A18" s="75" t="s">
        <v>135</v>
      </c>
      <c r="B18" s="4"/>
      <c r="C18" s="76">
        <f aca="true" t="shared" si="2" ref="C18:J18">+C19+C20+C21</f>
        <v>5870079977.309999</v>
      </c>
      <c r="D18" s="76">
        <f t="shared" si="2"/>
        <v>11069810</v>
      </c>
      <c r="E18" s="78">
        <f t="shared" si="2"/>
        <v>266613324.23</v>
      </c>
      <c r="F18" s="76"/>
      <c r="G18" s="76">
        <f t="shared" si="2"/>
        <v>0</v>
      </c>
      <c r="H18" s="76">
        <f>+H19+H20+H21</f>
        <v>5614536463.08</v>
      </c>
      <c r="I18" s="76">
        <f t="shared" si="2"/>
        <v>203429299.21</v>
      </c>
      <c r="J18" s="76">
        <f t="shared" si="2"/>
        <v>0</v>
      </c>
      <c r="M18" s="83"/>
    </row>
    <row r="19" spans="1:13" ht="12.75">
      <c r="A19" s="79" t="s">
        <v>136</v>
      </c>
      <c r="B19" s="4"/>
      <c r="C19" s="80">
        <v>5870079977.309999</v>
      </c>
      <c r="D19" s="81">
        <v>11069810</v>
      </c>
      <c r="E19" s="82">
        <v>266613324.23</v>
      </c>
      <c r="F19" s="4"/>
      <c r="G19" s="81">
        <v>0</v>
      </c>
      <c r="H19" s="80">
        <f>+C19+D19-E19+G19</f>
        <v>5614536463.08</v>
      </c>
      <c r="I19" s="81">
        <v>203429299.21</v>
      </c>
      <c r="J19" s="81">
        <v>0</v>
      </c>
      <c r="M19" s="83"/>
    </row>
    <row r="20" spans="1:10" ht="12.75">
      <c r="A20" s="79" t="s">
        <v>137</v>
      </c>
      <c r="B20" s="4"/>
      <c r="C20" s="80">
        <v>0</v>
      </c>
      <c r="D20" s="81">
        <v>0</v>
      </c>
      <c r="E20" s="82">
        <v>0</v>
      </c>
      <c r="F20" s="4"/>
      <c r="G20" s="81">
        <v>0</v>
      </c>
      <c r="H20" s="80">
        <f>+C20+D20-E20+G20</f>
        <v>0</v>
      </c>
      <c r="I20" s="81">
        <v>0</v>
      </c>
      <c r="J20" s="81">
        <v>0</v>
      </c>
    </row>
    <row r="21" spans="1:10" ht="12.75">
      <c r="A21" s="79" t="s">
        <v>138</v>
      </c>
      <c r="B21" s="4"/>
      <c r="C21" s="80">
        <v>0</v>
      </c>
      <c r="D21" s="81">
        <v>0</v>
      </c>
      <c r="E21" s="82">
        <v>0</v>
      </c>
      <c r="F21" s="4"/>
      <c r="G21" s="81">
        <v>0</v>
      </c>
      <c r="H21" s="80">
        <f>+C21+D21-E21+G21</f>
        <v>0</v>
      </c>
      <c r="I21" s="81">
        <v>0</v>
      </c>
      <c r="J21" s="81">
        <v>0</v>
      </c>
    </row>
    <row r="22" spans="1:10" ht="12.75">
      <c r="A22" s="75" t="s">
        <v>139</v>
      </c>
      <c r="B22" s="84"/>
      <c r="C22" s="76">
        <v>3514218634.9</v>
      </c>
      <c r="D22" s="85"/>
      <c r="E22" s="86"/>
      <c r="F22" s="86"/>
      <c r="G22" s="85"/>
      <c r="H22" s="76">
        <v>3788925248.45</v>
      </c>
      <c r="I22" s="85"/>
      <c r="J22" s="85"/>
    </row>
    <row r="23" spans="1:10" ht="2.25" customHeight="1">
      <c r="A23" s="3"/>
      <c r="B23" s="4"/>
      <c r="C23" s="4"/>
      <c r="D23" s="4"/>
      <c r="E23" s="13"/>
      <c r="F23" s="4"/>
      <c r="G23" s="4"/>
      <c r="H23" s="4"/>
      <c r="I23" s="4"/>
      <c r="J23" s="4"/>
    </row>
    <row r="24" spans="1:10" ht="16.5">
      <c r="A24" s="75" t="s">
        <v>140</v>
      </c>
      <c r="B24" s="4"/>
      <c r="C24" s="76">
        <f>+C12+C22</f>
        <v>10259298612.21</v>
      </c>
      <c r="D24" s="77">
        <f>+D12</f>
        <v>111069810</v>
      </c>
      <c r="E24" s="87">
        <f>+E12</f>
        <v>791613324.23</v>
      </c>
      <c r="F24" s="84"/>
      <c r="G24" s="77">
        <v>0</v>
      </c>
      <c r="H24" s="76">
        <v>9853461711.53</v>
      </c>
      <c r="I24" s="76">
        <f>+I12+I22</f>
        <v>233527643.4</v>
      </c>
      <c r="J24" s="76">
        <f>+J12+J22</f>
        <v>580000</v>
      </c>
    </row>
    <row r="25" spans="1:10" ht="2.25" customHeight="1">
      <c r="A25" s="3"/>
      <c r="B25" s="4"/>
      <c r="C25" s="4"/>
      <c r="D25" s="4"/>
      <c r="E25" s="13"/>
      <c r="F25" s="4"/>
      <c r="G25" s="4"/>
      <c r="H25" s="4"/>
      <c r="I25" s="4"/>
      <c r="J25" s="4"/>
    </row>
    <row r="26" spans="1:10" ht="12.75">
      <c r="A26" s="75" t="s">
        <v>141</v>
      </c>
      <c r="B26" s="4"/>
      <c r="C26" s="76">
        <f>SUM(C28:C30)</f>
        <v>0</v>
      </c>
      <c r="D26" s="76">
        <f aca="true" t="shared" si="3" ref="D26:J26">SUM(D28:D30)</f>
        <v>0</v>
      </c>
      <c r="E26" s="78">
        <f t="shared" si="3"/>
        <v>0</v>
      </c>
      <c r="F26" s="76"/>
      <c r="G26" s="76">
        <f t="shared" si="3"/>
        <v>0</v>
      </c>
      <c r="H26" s="76">
        <f t="shared" si="3"/>
        <v>0</v>
      </c>
      <c r="I26" s="76">
        <f t="shared" si="3"/>
        <v>0</v>
      </c>
      <c r="J26" s="76">
        <f t="shared" si="3"/>
        <v>0</v>
      </c>
    </row>
    <row r="27" spans="1:10" ht="2.25" customHeight="1">
      <c r="A27" s="3"/>
      <c r="B27" s="4"/>
      <c r="C27" s="80"/>
      <c r="D27" s="81"/>
      <c r="E27" s="82"/>
      <c r="F27" s="4"/>
      <c r="G27" s="81"/>
      <c r="H27" s="80"/>
      <c r="I27" s="4"/>
      <c r="J27" s="4"/>
    </row>
    <row r="28" spans="1:10" ht="12.75">
      <c r="A28" s="88" t="s">
        <v>142</v>
      </c>
      <c r="B28" s="4"/>
      <c r="C28" s="80">
        <v>0</v>
      </c>
      <c r="D28" s="81">
        <v>0</v>
      </c>
      <c r="E28" s="82">
        <v>0</v>
      </c>
      <c r="F28" s="4"/>
      <c r="G28" s="81">
        <v>0</v>
      </c>
      <c r="H28" s="80">
        <f>+C28+D28-E28+G28</f>
        <v>0</v>
      </c>
      <c r="I28" s="81">
        <v>0</v>
      </c>
      <c r="J28" s="81">
        <v>0</v>
      </c>
    </row>
    <row r="29" spans="1:10" ht="12.75">
      <c r="A29" s="88" t="s">
        <v>143</v>
      </c>
      <c r="B29" s="4"/>
      <c r="C29" s="80">
        <v>0</v>
      </c>
      <c r="D29" s="81">
        <v>0</v>
      </c>
      <c r="E29" s="82">
        <v>0</v>
      </c>
      <c r="F29" s="4"/>
      <c r="G29" s="81">
        <v>0</v>
      </c>
      <c r="H29" s="80">
        <f>+C29+D29-E29+G29</f>
        <v>0</v>
      </c>
      <c r="I29" s="81">
        <v>0</v>
      </c>
      <c r="J29" s="81">
        <v>0</v>
      </c>
    </row>
    <row r="30" spans="1:10" ht="12.75">
      <c r="A30" s="88" t="s">
        <v>144</v>
      </c>
      <c r="B30" s="4"/>
      <c r="C30" s="80">
        <v>0</v>
      </c>
      <c r="D30" s="81">
        <v>0</v>
      </c>
      <c r="E30" s="82">
        <v>0</v>
      </c>
      <c r="F30" s="4"/>
      <c r="G30" s="81">
        <v>0</v>
      </c>
      <c r="H30" s="80">
        <f>+C30+D30-E30+G30</f>
        <v>0</v>
      </c>
      <c r="I30" s="81">
        <v>0</v>
      </c>
      <c r="J30" s="81">
        <v>0</v>
      </c>
    </row>
    <row r="31" spans="1:10" ht="16.5">
      <c r="A31" s="75" t="s">
        <v>145</v>
      </c>
      <c r="B31" s="4"/>
      <c r="C31" s="76">
        <f>SUM(C33:C35)</f>
        <v>68626831.26</v>
      </c>
      <c r="D31" s="76">
        <f aca="true" t="shared" si="4" ref="D31:J31">SUM(D33:D35)</f>
        <v>0</v>
      </c>
      <c r="E31" s="87">
        <f t="shared" si="4"/>
        <v>0</v>
      </c>
      <c r="F31" s="76"/>
      <c r="G31" s="76">
        <f t="shared" si="4"/>
        <v>0</v>
      </c>
      <c r="H31" s="76">
        <f t="shared" si="4"/>
        <v>74005933.62</v>
      </c>
      <c r="I31" s="76">
        <f t="shared" si="4"/>
        <v>0</v>
      </c>
      <c r="J31" s="76">
        <f t="shared" si="4"/>
        <v>0</v>
      </c>
    </row>
    <row r="32" spans="1:10" ht="2.25" customHeight="1">
      <c r="A32" s="3"/>
      <c r="B32" s="4"/>
      <c r="C32" s="4"/>
      <c r="D32" s="4"/>
      <c r="E32" s="13"/>
      <c r="F32" s="4"/>
      <c r="G32" s="4"/>
      <c r="H32" s="4"/>
      <c r="I32" s="4"/>
      <c r="J32" s="4"/>
    </row>
    <row r="33" spans="1:10" ht="12.75">
      <c r="A33" s="88" t="s">
        <v>146</v>
      </c>
      <c r="B33" s="4"/>
      <c r="C33" s="89">
        <v>68626831.26</v>
      </c>
      <c r="D33" s="81">
        <v>0</v>
      </c>
      <c r="E33" s="82">
        <v>0</v>
      </c>
      <c r="F33" s="4"/>
      <c r="G33" s="81">
        <v>0</v>
      </c>
      <c r="H33" s="89">
        <v>74005933.62</v>
      </c>
      <c r="I33" s="81">
        <v>0</v>
      </c>
      <c r="J33" s="81">
        <v>0</v>
      </c>
    </row>
    <row r="34" spans="1:10" ht="12.75">
      <c r="A34" s="88" t="s">
        <v>147</v>
      </c>
      <c r="B34" s="4"/>
      <c r="C34" s="80">
        <v>0</v>
      </c>
      <c r="D34" s="81">
        <v>0</v>
      </c>
      <c r="E34" s="82">
        <v>0</v>
      </c>
      <c r="F34" s="4"/>
      <c r="G34" s="81">
        <v>0</v>
      </c>
      <c r="H34" s="80">
        <f>+C34+D34-E34+G34</f>
        <v>0</v>
      </c>
      <c r="I34" s="81">
        <v>0</v>
      </c>
      <c r="J34" s="81">
        <v>0</v>
      </c>
    </row>
    <row r="35" spans="1:10" ht="12.75">
      <c r="A35" s="90" t="s">
        <v>148</v>
      </c>
      <c r="B35" s="5"/>
      <c r="C35" s="91">
        <v>0</v>
      </c>
      <c r="D35" s="92">
        <v>0</v>
      </c>
      <c r="E35" s="93">
        <v>0</v>
      </c>
      <c r="F35" s="5"/>
      <c r="G35" s="92">
        <v>0</v>
      </c>
      <c r="H35" s="94">
        <f>+C35+D35-E35+G35</f>
        <v>0</v>
      </c>
      <c r="I35" s="92">
        <v>0</v>
      </c>
      <c r="J35" s="92">
        <v>0</v>
      </c>
    </row>
    <row r="36" ht="7.5" customHeight="1"/>
    <row r="37" spans="1:10" ht="8.25" customHeight="1">
      <c r="A37" s="95" t="s">
        <v>149</v>
      </c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8.2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8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9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ht="5.25" customHeight="1"/>
    <row r="42" spans="1:8" ht="9" customHeight="1">
      <c r="A42" s="96" t="s">
        <v>150</v>
      </c>
      <c r="B42" s="97"/>
      <c r="C42" s="98" t="s">
        <v>151</v>
      </c>
      <c r="D42" s="98" t="s">
        <v>152</v>
      </c>
      <c r="E42" s="98" t="s">
        <v>153</v>
      </c>
      <c r="F42" s="99"/>
      <c r="G42" s="100" t="s">
        <v>154</v>
      </c>
      <c r="H42" s="100" t="s">
        <v>155</v>
      </c>
    </row>
    <row r="43" spans="1:8" ht="9" customHeight="1">
      <c r="A43" s="101"/>
      <c r="B43" s="102"/>
      <c r="C43" s="103"/>
      <c r="D43" s="103"/>
      <c r="E43" s="103"/>
      <c r="F43" s="104"/>
      <c r="G43" s="105"/>
      <c r="H43" s="105"/>
    </row>
    <row r="44" spans="1:8" ht="9.75" customHeight="1">
      <c r="A44" s="106"/>
      <c r="B44" s="107"/>
      <c r="C44" s="108"/>
      <c r="D44" s="108"/>
      <c r="E44" s="108"/>
      <c r="F44" s="109"/>
      <c r="G44" s="110"/>
      <c r="H44" s="110"/>
    </row>
    <row r="45" spans="1:8" ht="5.25" customHeight="1">
      <c r="A45" s="111"/>
      <c r="B45" s="112"/>
      <c r="C45" s="113"/>
      <c r="D45" s="113"/>
      <c r="E45" s="113"/>
      <c r="F45" s="111"/>
      <c r="G45" s="112"/>
      <c r="H45" s="112"/>
    </row>
    <row r="46" spans="1:8" ht="10.5" customHeight="1">
      <c r="A46" s="114" t="s">
        <v>156</v>
      </c>
      <c r="B46" s="115"/>
      <c r="C46" s="116">
        <f>SUM(C47:C49)</f>
        <v>1050000000</v>
      </c>
      <c r="D46" s="117"/>
      <c r="E46" s="117"/>
      <c r="F46" s="118"/>
      <c r="G46" s="119">
        <f>SUM(F47:G50)</f>
        <v>1740000</v>
      </c>
      <c r="H46" s="115"/>
    </row>
    <row r="47" spans="1:8" ht="10.5" customHeight="1">
      <c r="A47" s="120" t="s">
        <v>157</v>
      </c>
      <c r="B47" s="115"/>
      <c r="C47" s="121">
        <v>300000000</v>
      </c>
      <c r="D47" s="122">
        <v>12</v>
      </c>
      <c r="E47" s="117" t="s">
        <v>158</v>
      </c>
      <c r="F47" s="118"/>
      <c r="G47" s="123">
        <v>0</v>
      </c>
      <c r="H47" s="124">
        <v>0.0065</v>
      </c>
    </row>
    <row r="48" spans="1:8" ht="10.5" customHeight="1">
      <c r="A48" s="120" t="s">
        <v>159</v>
      </c>
      <c r="B48" s="115"/>
      <c r="C48" s="121">
        <v>450000000</v>
      </c>
      <c r="D48" s="122">
        <v>12</v>
      </c>
      <c r="E48" s="117" t="s">
        <v>158</v>
      </c>
      <c r="F48" s="118"/>
      <c r="G48" s="123">
        <v>0</v>
      </c>
      <c r="H48" s="124">
        <v>0.0066</v>
      </c>
    </row>
    <row r="49" spans="1:8" ht="10.5" customHeight="1">
      <c r="A49" s="120" t="s">
        <v>160</v>
      </c>
      <c r="B49" s="115"/>
      <c r="C49" s="121">
        <v>300000000</v>
      </c>
      <c r="D49" s="122">
        <v>12</v>
      </c>
      <c r="E49" s="117" t="s">
        <v>161</v>
      </c>
      <c r="F49" s="118"/>
      <c r="G49" s="123">
        <v>1740000</v>
      </c>
      <c r="H49" s="124">
        <v>0.0081</v>
      </c>
    </row>
    <row r="50" spans="1:8" ht="6" customHeight="1">
      <c r="A50" s="125"/>
      <c r="B50" s="126"/>
      <c r="C50" s="127"/>
      <c r="D50" s="127"/>
      <c r="E50" s="127"/>
      <c r="F50" s="125"/>
      <c r="G50" s="126"/>
      <c r="H50" s="126"/>
    </row>
  </sheetData>
  <sheetProtection/>
  <mergeCells count="18"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  <mergeCell ref="A1:J4"/>
    <mergeCell ref="A6:A11"/>
    <mergeCell ref="C6:C11"/>
    <mergeCell ref="D6:D11"/>
    <mergeCell ref="E6:E11"/>
    <mergeCell ref="G6:G11"/>
    <mergeCell ref="H6:H11"/>
    <mergeCell ref="I6:I11"/>
    <mergeCell ref="J6:J11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131" customWidth="1"/>
    <col min="2" max="2" width="32.8515625" style="131" customWidth="1"/>
    <col min="3" max="7" width="12.421875" style="131" customWidth="1"/>
    <col min="8" max="9" width="13.7109375" style="131" customWidth="1"/>
    <col min="10" max="12" width="12.421875" style="131" customWidth="1"/>
    <col min="13" max="16384" width="11.421875" style="131" customWidth="1"/>
  </cols>
  <sheetData>
    <row r="2" spans="2:12" ht="13.5">
      <c r="B2" s="128" t="s">
        <v>162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2:12" ht="13.5">
      <c r="B3" s="132" t="s">
        <v>163</v>
      </c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2:12" ht="13.5">
      <c r="B4" s="132" t="s">
        <v>164</v>
      </c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2:12" ht="13.5">
      <c r="B5" s="135" t="s">
        <v>165</v>
      </c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2:12" ht="50.25">
      <c r="B6" s="138" t="s">
        <v>166</v>
      </c>
      <c r="C6" s="139" t="s">
        <v>167</v>
      </c>
      <c r="D6" s="139" t="s">
        <v>168</v>
      </c>
      <c r="E6" s="139" t="s">
        <v>169</v>
      </c>
      <c r="F6" s="139" t="s">
        <v>170</v>
      </c>
      <c r="G6" s="139" t="s">
        <v>171</v>
      </c>
      <c r="H6" s="139" t="s">
        <v>172</v>
      </c>
      <c r="I6" s="139" t="s">
        <v>173</v>
      </c>
      <c r="J6" s="139" t="s">
        <v>174</v>
      </c>
      <c r="K6" s="139" t="s">
        <v>175</v>
      </c>
      <c r="L6" s="140" t="s">
        <v>176</v>
      </c>
    </row>
    <row r="7" spans="2:12" ht="13.5">
      <c r="B7" s="141" t="s">
        <v>177</v>
      </c>
      <c r="C7" s="142" t="s">
        <v>178</v>
      </c>
      <c r="D7" s="142" t="s">
        <v>179</v>
      </c>
      <c r="E7" s="142" t="s">
        <v>180</v>
      </c>
      <c r="F7" s="142" t="s">
        <v>181</v>
      </c>
      <c r="G7" s="142" t="s">
        <v>182</v>
      </c>
      <c r="H7" s="142" t="s">
        <v>183</v>
      </c>
      <c r="I7" s="142" t="s">
        <v>184</v>
      </c>
      <c r="J7" s="142" t="s">
        <v>185</v>
      </c>
      <c r="K7" s="142" t="s">
        <v>186</v>
      </c>
      <c r="L7" s="143" t="s">
        <v>187</v>
      </c>
    </row>
    <row r="8" spans="2:12" ht="13.5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6"/>
    </row>
    <row r="9" spans="2:12" ht="16.5">
      <c r="B9" s="147" t="s">
        <v>188</v>
      </c>
      <c r="C9" s="148"/>
      <c r="D9" s="148"/>
      <c r="E9" s="148"/>
      <c r="F9" s="148">
        <f aca="true" t="shared" si="0" ref="F9:L9">SUM(F10:F13)</f>
        <v>0</v>
      </c>
      <c r="G9" s="148"/>
      <c r="H9" s="148">
        <f t="shared" si="0"/>
        <v>0</v>
      </c>
      <c r="I9" s="148">
        <f t="shared" si="0"/>
        <v>0</v>
      </c>
      <c r="J9" s="148">
        <f t="shared" si="0"/>
        <v>0</v>
      </c>
      <c r="K9" s="148">
        <f t="shared" si="0"/>
        <v>0</v>
      </c>
      <c r="L9" s="149">
        <f t="shared" si="0"/>
        <v>0</v>
      </c>
    </row>
    <row r="10" spans="2:12" ht="13.5">
      <c r="B10" s="150" t="s">
        <v>189</v>
      </c>
      <c r="C10" s="151"/>
      <c r="D10" s="151"/>
      <c r="E10" s="151"/>
      <c r="F10" s="151">
        <v>0</v>
      </c>
      <c r="G10" s="151"/>
      <c r="H10" s="151">
        <v>0</v>
      </c>
      <c r="I10" s="151">
        <v>0</v>
      </c>
      <c r="J10" s="151">
        <v>0</v>
      </c>
      <c r="K10" s="151">
        <v>0</v>
      </c>
      <c r="L10" s="152">
        <f>F10-K10</f>
        <v>0</v>
      </c>
    </row>
    <row r="11" spans="2:12" ht="13.5">
      <c r="B11" s="150" t="s">
        <v>190</v>
      </c>
      <c r="C11" s="151"/>
      <c r="D11" s="151"/>
      <c r="E11" s="151"/>
      <c r="F11" s="151">
        <v>0</v>
      </c>
      <c r="G11" s="151"/>
      <c r="H11" s="151">
        <v>0</v>
      </c>
      <c r="I11" s="151">
        <v>0</v>
      </c>
      <c r="J11" s="151">
        <v>0</v>
      </c>
      <c r="K11" s="151">
        <v>0</v>
      </c>
      <c r="L11" s="152">
        <f aca="true" t="shared" si="1" ref="L11:L19">F11-K11</f>
        <v>0</v>
      </c>
    </row>
    <row r="12" spans="2:12" ht="13.5">
      <c r="B12" s="150" t="s">
        <v>191</v>
      </c>
      <c r="C12" s="151"/>
      <c r="D12" s="151"/>
      <c r="E12" s="151"/>
      <c r="F12" s="151">
        <v>0</v>
      </c>
      <c r="G12" s="151"/>
      <c r="H12" s="151">
        <v>0</v>
      </c>
      <c r="I12" s="151">
        <v>0</v>
      </c>
      <c r="J12" s="151">
        <v>0</v>
      </c>
      <c r="K12" s="151">
        <v>0</v>
      </c>
      <c r="L12" s="152">
        <f t="shared" si="1"/>
        <v>0</v>
      </c>
    </row>
    <row r="13" spans="2:12" ht="13.5">
      <c r="B13" s="150" t="s">
        <v>192</v>
      </c>
      <c r="C13" s="151"/>
      <c r="D13" s="151"/>
      <c r="E13" s="151"/>
      <c r="F13" s="151">
        <v>0</v>
      </c>
      <c r="G13" s="151"/>
      <c r="H13" s="151">
        <v>0</v>
      </c>
      <c r="I13" s="151">
        <v>0</v>
      </c>
      <c r="J13" s="151">
        <v>0</v>
      </c>
      <c r="K13" s="151">
        <v>0</v>
      </c>
      <c r="L13" s="152">
        <f t="shared" si="1"/>
        <v>0</v>
      </c>
    </row>
    <row r="14" spans="2:12" ht="13.5"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2:12" ht="13.5">
      <c r="B15" s="147" t="s">
        <v>193</v>
      </c>
      <c r="C15" s="148"/>
      <c r="D15" s="148"/>
      <c r="E15" s="148"/>
      <c r="F15" s="148">
        <f aca="true" t="shared" si="2" ref="F15:L15">SUM(F16:F19)</f>
        <v>0</v>
      </c>
      <c r="G15" s="148"/>
      <c r="H15" s="148">
        <f t="shared" si="2"/>
        <v>0</v>
      </c>
      <c r="I15" s="148">
        <f t="shared" si="2"/>
        <v>0</v>
      </c>
      <c r="J15" s="148">
        <f t="shared" si="2"/>
        <v>0</v>
      </c>
      <c r="K15" s="148">
        <f t="shared" si="2"/>
        <v>0</v>
      </c>
      <c r="L15" s="149">
        <f t="shared" si="2"/>
        <v>0</v>
      </c>
    </row>
    <row r="16" spans="2:12" ht="13.5">
      <c r="B16" s="150" t="s">
        <v>194</v>
      </c>
      <c r="C16" s="151"/>
      <c r="D16" s="151"/>
      <c r="E16" s="151"/>
      <c r="F16" s="151">
        <v>0</v>
      </c>
      <c r="G16" s="151"/>
      <c r="H16" s="151">
        <v>0</v>
      </c>
      <c r="I16" s="151">
        <v>0</v>
      </c>
      <c r="J16" s="151">
        <v>0</v>
      </c>
      <c r="K16" s="151">
        <v>0</v>
      </c>
      <c r="L16" s="152">
        <f t="shared" si="1"/>
        <v>0</v>
      </c>
    </row>
    <row r="17" spans="2:12" ht="13.5">
      <c r="B17" s="150" t="s">
        <v>195</v>
      </c>
      <c r="C17" s="151"/>
      <c r="D17" s="151"/>
      <c r="E17" s="151"/>
      <c r="F17" s="151">
        <v>0</v>
      </c>
      <c r="G17" s="151"/>
      <c r="H17" s="151">
        <v>0</v>
      </c>
      <c r="I17" s="151">
        <v>0</v>
      </c>
      <c r="J17" s="151">
        <v>0</v>
      </c>
      <c r="K17" s="151">
        <v>0</v>
      </c>
      <c r="L17" s="152">
        <f t="shared" si="1"/>
        <v>0</v>
      </c>
    </row>
    <row r="18" spans="2:12" ht="13.5">
      <c r="B18" s="150" t="s">
        <v>196</v>
      </c>
      <c r="C18" s="151"/>
      <c r="D18" s="151"/>
      <c r="E18" s="151"/>
      <c r="F18" s="151">
        <v>0</v>
      </c>
      <c r="G18" s="151"/>
      <c r="H18" s="151">
        <v>0</v>
      </c>
      <c r="I18" s="151">
        <v>0</v>
      </c>
      <c r="J18" s="151">
        <v>0</v>
      </c>
      <c r="K18" s="151">
        <v>0</v>
      </c>
      <c r="L18" s="152">
        <f t="shared" si="1"/>
        <v>0</v>
      </c>
    </row>
    <row r="19" spans="2:12" ht="13.5">
      <c r="B19" s="150" t="s">
        <v>197</v>
      </c>
      <c r="C19" s="151"/>
      <c r="D19" s="151"/>
      <c r="E19" s="151"/>
      <c r="F19" s="151">
        <v>0</v>
      </c>
      <c r="G19" s="151"/>
      <c r="H19" s="151">
        <v>0</v>
      </c>
      <c r="I19" s="151">
        <v>0</v>
      </c>
      <c r="J19" s="151">
        <v>0</v>
      </c>
      <c r="K19" s="151">
        <v>0</v>
      </c>
      <c r="L19" s="152">
        <f t="shared" si="1"/>
        <v>0</v>
      </c>
    </row>
    <row r="20" spans="2:12" ht="13.5"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2:12" ht="16.5">
      <c r="B21" s="147" t="s">
        <v>198</v>
      </c>
      <c r="C21" s="148"/>
      <c r="D21" s="148"/>
      <c r="E21" s="148"/>
      <c r="F21" s="148">
        <f aca="true" t="shared" si="3" ref="F21:L21">F9+F15</f>
        <v>0</v>
      </c>
      <c r="G21" s="148"/>
      <c r="H21" s="148">
        <f t="shared" si="3"/>
        <v>0</v>
      </c>
      <c r="I21" s="148">
        <f t="shared" si="3"/>
        <v>0</v>
      </c>
      <c r="J21" s="148">
        <f t="shared" si="3"/>
        <v>0</v>
      </c>
      <c r="K21" s="148">
        <f t="shared" si="3"/>
        <v>0</v>
      </c>
      <c r="L21" s="149">
        <f t="shared" si="3"/>
        <v>0</v>
      </c>
    </row>
    <row r="22" spans="2:12" ht="13.5"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8"/>
    </row>
    <row r="23" spans="3:7" ht="13.5">
      <c r="C23" s="159"/>
      <c r="D23" s="159"/>
      <c r="F23" s="159"/>
      <c r="G23" s="159"/>
    </row>
    <row r="24" spans="3:7" ht="13.5">
      <c r="C24" s="159"/>
      <c r="D24" s="159"/>
      <c r="F24" s="159"/>
      <c r="G24" s="159"/>
    </row>
    <row r="25" spans="3:7" ht="13.5">
      <c r="C25" s="159"/>
      <c r="D25" s="159"/>
      <c r="F25" s="159"/>
      <c r="G25" s="159"/>
    </row>
    <row r="26" spans="3:7" ht="13.5">
      <c r="C26" s="159"/>
      <c r="D26" s="159"/>
      <c r="F26" s="159"/>
      <c r="G26" s="159"/>
    </row>
    <row r="27" spans="3:7" ht="13.5">
      <c r="C27" s="159"/>
      <c r="D27" s="159"/>
      <c r="F27" s="159"/>
      <c r="G27" s="159"/>
    </row>
    <row r="28" spans="3:7" ht="13.5">
      <c r="C28" s="159"/>
      <c r="D28" s="159"/>
      <c r="F28" s="159"/>
      <c r="G28" s="159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161" customFormat="1" ht="12.75">
      <c r="A1" s="160" t="s">
        <v>199</v>
      </c>
      <c r="B1" s="160"/>
      <c r="C1" s="160"/>
      <c r="D1" s="160"/>
      <c r="E1" s="160"/>
      <c r="F1" s="160"/>
      <c r="G1" s="160"/>
    </row>
    <row r="2" spans="1:7" s="161" customFormat="1" ht="12" customHeight="1">
      <c r="A2" s="160"/>
      <c r="B2" s="160"/>
      <c r="C2" s="160"/>
      <c r="D2" s="160"/>
      <c r="E2" s="160"/>
      <c r="F2" s="160"/>
      <c r="G2" s="160"/>
    </row>
    <row r="3" spans="1:7" s="161" customFormat="1" ht="10.5" customHeight="1">
      <c r="A3" s="160"/>
      <c r="B3" s="160"/>
      <c r="C3" s="160"/>
      <c r="D3" s="160"/>
      <c r="E3" s="160"/>
      <c r="F3" s="160"/>
      <c r="G3" s="160"/>
    </row>
    <row r="4" spans="1:7" s="161" customFormat="1" ht="12" customHeight="1">
      <c r="A4" s="160"/>
      <c r="B4" s="160"/>
      <c r="C4" s="160"/>
      <c r="D4" s="160"/>
      <c r="E4" s="160"/>
      <c r="F4" s="160"/>
      <c r="G4" s="160"/>
    </row>
    <row r="5" ht="4.5" customHeight="1"/>
    <row r="6" ht="1.5" customHeight="1"/>
    <row r="7" spans="1:7" s="167" customFormat="1" ht="13.5" customHeight="1">
      <c r="A7" s="162" t="s">
        <v>0</v>
      </c>
      <c r="B7" s="68"/>
      <c r="C7" s="163" t="s">
        <v>200</v>
      </c>
      <c r="D7" s="68"/>
      <c r="E7" s="164" t="s">
        <v>201</v>
      </c>
      <c r="F7" s="165"/>
      <c r="G7" s="166" t="s">
        <v>202</v>
      </c>
    </row>
    <row r="8" spans="1:7" s="167" customFormat="1" ht="9.75" customHeight="1">
      <c r="A8" s="168"/>
      <c r="B8" s="73"/>
      <c r="C8" s="169"/>
      <c r="D8" s="73"/>
      <c r="E8" s="73"/>
      <c r="F8" s="170"/>
      <c r="G8" s="171"/>
    </row>
    <row r="9" spans="1:7" ht="9.75" customHeight="1">
      <c r="A9" s="172" t="s">
        <v>203</v>
      </c>
      <c r="B9" s="4"/>
      <c r="C9" s="173">
        <f>+C10+C11+C12</f>
        <v>24838467366.29</v>
      </c>
      <c r="D9" s="4"/>
      <c r="E9" s="174">
        <f>+E10+E11+E12</f>
        <v>14035767911.900002</v>
      </c>
      <c r="F9" s="13"/>
      <c r="G9" s="174">
        <f>+G10+G11+G12</f>
        <v>14035767911.900002</v>
      </c>
    </row>
    <row r="10" spans="1:7" ht="9.75" customHeight="1">
      <c r="A10" s="175" t="s">
        <v>204</v>
      </c>
      <c r="B10" s="4"/>
      <c r="C10" s="176">
        <v>11475191872</v>
      </c>
      <c r="D10" s="4"/>
      <c r="E10" s="177">
        <v>7543421776.78</v>
      </c>
      <c r="F10" s="178"/>
      <c r="G10" s="177">
        <v>7543421776.78</v>
      </c>
    </row>
    <row r="11" spans="1:7" ht="9.75" customHeight="1">
      <c r="A11" s="175" t="s">
        <v>205</v>
      </c>
      <c r="B11" s="4"/>
      <c r="C11" s="176">
        <v>13606605816</v>
      </c>
      <c r="D11" s="4"/>
      <c r="E11" s="177">
        <v>6747889649.35</v>
      </c>
      <c r="F11" s="178"/>
      <c r="G11" s="177">
        <v>6747889649.35</v>
      </c>
    </row>
    <row r="12" spans="1:7" ht="9.75" customHeight="1">
      <c r="A12" s="175" t="s">
        <v>206</v>
      </c>
      <c r="B12" s="4"/>
      <c r="C12" s="176">
        <f>+C52</f>
        <v>-243330321.71</v>
      </c>
      <c r="D12" s="4"/>
      <c r="E12" s="177">
        <f>+E52</f>
        <v>-255543514.23</v>
      </c>
      <c r="F12" s="178"/>
      <c r="G12" s="177">
        <f>+G52</f>
        <v>-255543514.23</v>
      </c>
    </row>
    <row r="13" spans="1:7" ht="6" customHeight="1">
      <c r="A13" s="3"/>
      <c r="B13" s="4"/>
      <c r="C13" s="13"/>
      <c r="D13" s="4"/>
      <c r="E13" s="179"/>
      <c r="F13" s="178"/>
      <c r="G13" s="179"/>
    </row>
    <row r="14" spans="1:7" ht="9.75" customHeight="1">
      <c r="A14" s="172" t="s">
        <v>207</v>
      </c>
      <c r="B14" s="4"/>
      <c r="C14" s="173">
        <f>+C15+C16</f>
        <v>24838467366.29</v>
      </c>
      <c r="D14" s="4"/>
      <c r="E14" s="180">
        <f>+E15+E16</f>
        <v>12773583030.08</v>
      </c>
      <c r="F14" s="178"/>
      <c r="G14" s="180">
        <f>+G15+G16</f>
        <v>12575739628.71</v>
      </c>
    </row>
    <row r="15" spans="1:7" ht="9.75" customHeight="1">
      <c r="A15" s="175" t="s">
        <v>208</v>
      </c>
      <c r="B15" s="4"/>
      <c r="C15" s="176">
        <v>11298547746.29</v>
      </c>
      <c r="D15" s="4"/>
      <c r="E15" s="177">
        <v>6410740428.82</v>
      </c>
      <c r="F15" s="178"/>
      <c r="G15" s="177">
        <v>6214548998.2</v>
      </c>
    </row>
    <row r="16" spans="1:7" ht="9.75" customHeight="1">
      <c r="A16" s="175" t="s">
        <v>209</v>
      </c>
      <c r="B16" s="4"/>
      <c r="C16" s="176">
        <v>13539919620</v>
      </c>
      <c r="D16" s="4"/>
      <c r="E16" s="177">
        <v>6362842601.26</v>
      </c>
      <c r="F16" s="178"/>
      <c r="G16" s="177">
        <v>6361190630.51</v>
      </c>
    </row>
    <row r="17" spans="1:7" ht="6" customHeight="1">
      <c r="A17" s="3"/>
      <c r="B17" s="4"/>
      <c r="C17" s="13"/>
      <c r="D17" s="4"/>
      <c r="E17" s="4"/>
      <c r="F17" s="13"/>
      <c r="G17" s="4"/>
    </row>
    <row r="18" spans="1:7" ht="9.75" customHeight="1">
      <c r="A18" s="172" t="s">
        <v>210</v>
      </c>
      <c r="B18" s="4"/>
      <c r="C18" s="181"/>
      <c r="D18" s="182"/>
      <c r="E18" s="174">
        <f>+E20+E22</f>
        <v>115206627.13000001</v>
      </c>
      <c r="F18" s="13"/>
      <c r="G18" s="174">
        <f>+G20+G22</f>
        <v>115206627.13000001</v>
      </c>
    </row>
    <row r="19" spans="1:7" ht="12.75" customHeight="1" hidden="1">
      <c r="A19" s="183"/>
      <c r="B19" s="4"/>
      <c r="C19" s="184"/>
      <c r="D19" s="4"/>
      <c r="E19" s="185"/>
      <c r="F19" s="13"/>
      <c r="G19" s="186"/>
    </row>
    <row r="20" spans="1:7" ht="9.75" customHeight="1">
      <c r="A20" s="175" t="s">
        <v>211</v>
      </c>
      <c r="B20" s="4"/>
      <c r="C20" s="187"/>
      <c r="D20" s="188"/>
      <c r="E20" s="185">
        <v>16508102.84</v>
      </c>
      <c r="F20" s="13"/>
      <c r="G20" s="186">
        <v>16508102.84</v>
      </c>
    </row>
    <row r="21" spans="1:7" ht="12.75" customHeight="1" hidden="1">
      <c r="A21" s="175"/>
      <c r="B21" s="4"/>
      <c r="C21" s="184">
        <v>0</v>
      </c>
      <c r="D21" s="4"/>
      <c r="E21" s="185"/>
      <c r="F21" s="13"/>
      <c r="G21" s="186"/>
    </row>
    <row r="22" spans="1:7" ht="9.75" customHeight="1">
      <c r="A22" s="175" t="s">
        <v>212</v>
      </c>
      <c r="B22" s="4"/>
      <c r="C22" s="187"/>
      <c r="D22" s="188"/>
      <c r="E22" s="185">
        <v>98698524.29</v>
      </c>
      <c r="F22" s="13"/>
      <c r="G22" s="186">
        <v>98698524.29</v>
      </c>
    </row>
    <row r="23" spans="1:7" ht="6" customHeight="1">
      <c r="A23" s="3"/>
      <c r="B23" s="4"/>
      <c r="C23" s="13"/>
      <c r="D23" s="4"/>
      <c r="E23" s="4"/>
      <c r="F23" s="13"/>
      <c r="G23" s="4"/>
    </row>
    <row r="24" spans="1:7" ht="9.75" customHeight="1">
      <c r="A24" s="172" t="s">
        <v>213</v>
      </c>
      <c r="B24" s="4"/>
      <c r="C24" s="173">
        <f>+C9-C14</f>
        <v>0</v>
      </c>
      <c r="D24" s="4"/>
      <c r="E24" s="174">
        <f>+E9-E14+E18</f>
        <v>1377391508.9500017</v>
      </c>
      <c r="F24" s="13">
        <f>+F9-F14+F18</f>
        <v>0</v>
      </c>
      <c r="G24" s="174">
        <f>+G9-G14+G18</f>
        <v>1575234910.3200026</v>
      </c>
    </row>
    <row r="25" spans="1:7" ht="6" customHeight="1">
      <c r="A25" s="3"/>
      <c r="B25" s="4"/>
      <c r="C25" s="13"/>
      <c r="D25" s="4"/>
      <c r="E25" s="174"/>
      <c r="F25" s="13"/>
      <c r="G25" s="174"/>
    </row>
    <row r="26" spans="1:7" ht="9.75" customHeight="1">
      <c r="A26" s="172" t="s">
        <v>214</v>
      </c>
      <c r="B26" s="4"/>
      <c r="C26" s="173">
        <f>+C24-C12</f>
        <v>243330321.71</v>
      </c>
      <c r="D26" s="4"/>
      <c r="E26" s="174">
        <f>+E24-E12</f>
        <v>1632935023.1800017</v>
      </c>
      <c r="F26" s="13">
        <f>+F24-F12</f>
        <v>0</v>
      </c>
      <c r="G26" s="174">
        <f>+G24-G12</f>
        <v>1830778424.5500026</v>
      </c>
    </row>
    <row r="27" spans="1:7" ht="6" customHeight="1">
      <c r="A27" s="3"/>
      <c r="B27" s="4"/>
      <c r="C27" s="13"/>
      <c r="D27" s="4"/>
      <c r="E27" s="4"/>
      <c r="F27" s="13"/>
      <c r="G27" s="4"/>
    </row>
    <row r="28" spans="1:7" ht="9.75" customHeight="1">
      <c r="A28" s="172" t="s">
        <v>215</v>
      </c>
      <c r="B28" s="4"/>
      <c r="C28" s="173">
        <f>+C26</f>
        <v>243330321.71</v>
      </c>
      <c r="D28" s="4"/>
      <c r="E28" s="174">
        <f>+E26-E18</f>
        <v>1517728396.0500016</v>
      </c>
      <c r="F28" s="13"/>
      <c r="G28" s="174">
        <f>+G26-G18</f>
        <v>1715571797.4200025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167" customFormat="1" ht="13.5" customHeight="1">
      <c r="A32" s="162" t="s">
        <v>216</v>
      </c>
      <c r="B32" s="165"/>
      <c r="C32" s="189" t="s">
        <v>217</v>
      </c>
      <c r="D32" s="68"/>
      <c r="E32" s="190" t="s">
        <v>201</v>
      </c>
      <c r="F32" s="165"/>
      <c r="G32" s="166" t="s">
        <v>218</v>
      </c>
    </row>
    <row r="33" spans="1:7" s="167" customFormat="1" ht="9.75" customHeight="1">
      <c r="A33" s="168"/>
      <c r="B33" s="170"/>
      <c r="C33" s="191"/>
      <c r="D33" s="73"/>
      <c r="E33" s="192"/>
      <c r="F33" s="170"/>
      <c r="G33" s="171"/>
    </row>
    <row r="34" spans="1:7" ht="9.75" customHeight="1">
      <c r="A34" s="193" t="s">
        <v>219</v>
      </c>
      <c r="B34" s="112"/>
      <c r="C34" s="194">
        <f>+C35+C36</f>
        <v>392764835.09</v>
      </c>
      <c r="D34" s="112"/>
      <c r="E34" s="195">
        <f>+E35+E36</f>
        <v>203429299.21</v>
      </c>
      <c r="F34" s="196"/>
      <c r="G34" s="195">
        <f>+G35+G36</f>
        <v>203429299.21</v>
      </c>
    </row>
    <row r="35" spans="1:7" ht="9.75" customHeight="1">
      <c r="A35" s="175" t="s">
        <v>220</v>
      </c>
      <c r="B35" s="4"/>
      <c r="C35" s="176">
        <v>362847072.09</v>
      </c>
      <c r="D35" s="4"/>
      <c r="E35" s="197">
        <v>193769767.97</v>
      </c>
      <c r="F35" s="13"/>
      <c r="G35" s="197">
        <v>193769767.97</v>
      </c>
    </row>
    <row r="36" spans="1:7" ht="9.75" customHeight="1">
      <c r="A36" s="175" t="s">
        <v>221</v>
      </c>
      <c r="B36" s="4"/>
      <c r="C36" s="176">
        <v>29917763</v>
      </c>
      <c r="D36" s="4"/>
      <c r="E36" s="197">
        <v>9659531.24</v>
      </c>
      <c r="F36" s="13"/>
      <c r="G36" s="197">
        <v>9659531.24</v>
      </c>
    </row>
    <row r="37" spans="1:7" ht="6" customHeight="1">
      <c r="A37" s="3"/>
      <c r="B37" s="4"/>
      <c r="C37" s="13"/>
      <c r="D37" s="4"/>
      <c r="E37" s="4"/>
      <c r="F37" s="13"/>
      <c r="G37" s="4"/>
    </row>
    <row r="38" spans="1:7" ht="9.75" customHeight="1">
      <c r="A38" s="172" t="s">
        <v>222</v>
      </c>
      <c r="B38" s="4"/>
      <c r="C38" s="173">
        <f>+C28+C34</f>
        <v>636095156.8</v>
      </c>
      <c r="D38" s="4"/>
      <c r="E38" s="174">
        <f>+E28+E34</f>
        <v>1721157695.2600017</v>
      </c>
      <c r="F38" s="13"/>
      <c r="G38" s="174">
        <f>+G28+G34</f>
        <v>1919001096.6300025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167" customFormat="1" ht="13.5" customHeight="1">
      <c r="A42" s="162" t="s">
        <v>216</v>
      </c>
      <c r="B42" s="68"/>
      <c r="C42" s="163" t="s">
        <v>223</v>
      </c>
      <c r="D42" s="68"/>
      <c r="E42" s="164" t="s">
        <v>201</v>
      </c>
      <c r="F42" s="165"/>
      <c r="G42" s="166" t="s">
        <v>202</v>
      </c>
    </row>
    <row r="43" spans="1:7" s="167" customFormat="1" ht="9.75" customHeight="1">
      <c r="A43" s="168"/>
      <c r="B43" s="73"/>
      <c r="C43" s="169"/>
      <c r="D43" s="73"/>
      <c r="E43" s="73"/>
      <c r="F43" s="170"/>
      <c r="G43" s="171"/>
    </row>
    <row r="44" spans="1:7" ht="9.75" customHeight="1">
      <c r="A44" s="172" t="s">
        <v>224</v>
      </c>
      <c r="B44" s="4"/>
      <c r="C44" s="173">
        <f>+C45+C46</f>
        <v>0</v>
      </c>
      <c r="D44" s="4"/>
      <c r="E44" s="174">
        <f>+E45+E46</f>
        <v>11069810</v>
      </c>
      <c r="F44" s="13"/>
      <c r="G44" s="174">
        <f>+G45+G46</f>
        <v>11069810</v>
      </c>
    </row>
    <row r="45" spans="1:7" ht="9.75" customHeight="1">
      <c r="A45" s="175" t="s">
        <v>225</v>
      </c>
      <c r="B45" s="4"/>
      <c r="C45" s="176">
        <v>0</v>
      </c>
      <c r="D45" s="4"/>
      <c r="E45" s="197">
        <v>11069810</v>
      </c>
      <c r="F45" s="13"/>
      <c r="G45" s="197">
        <v>11069810</v>
      </c>
    </row>
    <row r="46" spans="1:7" ht="9.75" customHeight="1">
      <c r="A46" s="175" t="s">
        <v>226</v>
      </c>
      <c r="B46" s="4"/>
      <c r="C46" s="176">
        <v>0</v>
      </c>
      <c r="D46" s="4"/>
      <c r="E46" s="197">
        <v>0</v>
      </c>
      <c r="F46" s="13"/>
      <c r="G46" s="197">
        <v>0</v>
      </c>
    </row>
    <row r="47" spans="1:7" ht="6" customHeight="1">
      <c r="A47" s="3"/>
      <c r="B47" s="4"/>
      <c r="C47" s="13"/>
      <c r="D47" s="4"/>
      <c r="E47" s="4"/>
      <c r="F47" s="13"/>
      <c r="G47" s="4"/>
    </row>
    <row r="48" spans="1:7" ht="9.75" customHeight="1">
      <c r="A48" s="172" t="s">
        <v>227</v>
      </c>
      <c r="B48" s="4"/>
      <c r="C48" s="173">
        <f>+C49+C50</f>
        <v>243330321.71</v>
      </c>
      <c r="D48" s="4"/>
      <c r="E48" s="174">
        <f>+E49+E50</f>
        <v>266613324.23</v>
      </c>
      <c r="F48" s="13"/>
      <c r="G48" s="174">
        <f>+G49+G50</f>
        <v>266613324.23</v>
      </c>
    </row>
    <row r="49" spans="1:7" ht="9.75" customHeight="1">
      <c r="A49" s="175" t="s">
        <v>228</v>
      </c>
      <c r="B49" s="4"/>
      <c r="C49" s="176">
        <v>176644125.71</v>
      </c>
      <c r="D49" s="4"/>
      <c r="E49" s="197">
        <v>236664597.78</v>
      </c>
      <c r="F49" s="13"/>
      <c r="G49" s="197">
        <v>236664597.78</v>
      </c>
    </row>
    <row r="50" spans="1:7" ht="9.75" customHeight="1">
      <c r="A50" s="175" t="s">
        <v>229</v>
      </c>
      <c r="B50" s="4"/>
      <c r="C50" s="176">
        <v>66686196</v>
      </c>
      <c r="D50" s="4"/>
      <c r="E50" s="197">
        <v>29948726.45</v>
      </c>
      <c r="F50" s="13"/>
      <c r="G50" s="197">
        <v>29948726.45</v>
      </c>
    </row>
    <row r="51" spans="1:7" ht="6" customHeight="1">
      <c r="A51" s="3"/>
      <c r="B51" s="4"/>
      <c r="C51" s="13"/>
      <c r="D51" s="4"/>
      <c r="E51" s="4"/>
      <c r="F51" s="13"/>
      <c r="G51" s="4"/>
    </row>
    <row r="52" spans="1:7" ht="9.75" customHeight="1">
      <c r="A52" s="172" t="s">
        <v>230</v>
      </c>
      <c r="B52" s="4"/>
      <c r="C52" s="173">
        <f>+C44-C48</f>
        <v>-243330321.71</v>
      </c>
      <c r="D52" s="4"/>
      <c r="E52" s="174">
        <f>+E44-E48</f>
        <v>-255543514.23</v>
      </c>
      <c r="F52" s="13"/>
      <c r="G52" s="174">
        <f>+G44-G48</f>
        <v>-255543514.23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167" customFormat="1" ht="13.5" customHeight="1">
      <c r="A56" s="162" t="s">
        <v>216</v>
      </c>
      <c r="B56" s="68"/>
      <c r="C56" s="163" t="s">
        <v>223</v>
      </c>
      <c r="D56" s="68"/>
      <c r="E56" s="164" t="s">
        <v>201</v>
      </c>
      <c r="F56" s="165"/>
      <c r="G56" s="166" t="s">
        <v>202</v>
      </c>
    </row>
    <row r="57" spans="1:7" s="167" customFormat="1" ht="9.75" customHeight="1">
      <c r="A57" s="168"/>
      <c r="B57" s="73"/>
      <c r="C57" s="169"/>
      <c r="D57" s="73"/>
      <c r="E57" s="73"/>
      <c r="F57" s="170"/>
      <c r="G57" s="171"/>
    </row>
    <row r="58" spans="1:7" ht="9.75" customHeight="1">
      <c r="A58" s="198" t="s">
        <v>204</v>
      </c>
      <c r="B58" s="4"/>
      <c r="C58" s="176">
        <f>+C10</f>
        <v>11475191872</v>
      </c>
      <c r="D58" s="4"/>
      <c r="E58" s="197">
        <f>+E10</f>
        <v>7543421776.78</v>
      </c>
      <c r="F58" s="13"/>
      <c r="G58" s="197">
        <f>+G10</f>
        <v>7543421776.78</v>
      </c>
    </row>
    <row r="59" spans="1:7" ht="6" customHeight="1">
      <c r="A59" s="3"/>
      <c r="B59" s="4"/>
      <c r="C59" s="13"/>
      <c r="D59" s="4"/>
      <c r="E59" s="4"/>
      <c r="F59" s="13"/>
      <c r="G59" s="4"/>
    </row>
    <row r="60" spans="1:7" ht="9.75" customHeight="1">
      <c r="A60" s="198" t="s">
        <v>231</v>
      </c>
      <c r="B60" s="199"/>
      <c r="C60" s="176">
        <f>+C61-C62</f>
        <v>-176644125.71</v>
      </c>
      <c r="D60" s="199"/>
      <c r="E60" s="197">
        <f>+E61-E62</f>
        <v>-225594787.78</v>
      </c>
      <c r="F60" s="200"/>
      <c r="G60" s="197">
        <f>+G61-G62</f>
        <v>-225594787.78</v>
      </c>
    </row>
    <row r="61" spans="1:7" ht="9.75" customHeight="1">
      <c r="A61" s="175" t="s">
        <v>225</v>
      </c>
      <c r="B61" s="4"/>
      <c r="C61" s="176">
        <f>+C45</f>
        <v>0</v>
      </c>
      <c r="D61" s="4"/>
      <c r="E61" s="197">
        <f>+E45</f>
        <v>11069810</v>
      </c>
      <c r="F61" s="13"/>
      <c r="G61" s="197">
        <f>+G45</f>
        <v>11069810</v>
      </c>
    </row>
    <row r="62" spans="1:7" ht="9.75" customHeight="1">
      <c r="A62" s="175" t="s">
        <v>228</v>
      </c>
      <c r="B62" s="4"/>
      <c r="C62" s="176">
        <f>+C49</f>
        <v>176644125.71</v>
      </c>
      <c r="D62" s="4"/>
      <c r="E62" s="197">
        <f>+E49</f>
        <v>236664597.78</v>
      </c>
      <c r="F62" s="13"/>
      <c r="G62" s="197">
        <f>+G49</f>
        <v>236664597.78</v>
      </c>
    </row>
    <row r="63" spans="1:7" ht="6" customHeight="1">
      <c r="A63" s="3"/>
      <c r="B63" s="4"/>
      <c r="C63" s="13"/>
      <c r="D63" s="4"/>
      <c r="E63" s="4"/>
      <c r="F63" s="13"/>
      <c r="G63" s="4"/>
    </row>
    <row r="64" spans="1:7" ht="9.75" customHeight="1">
      <c r="A64" s="198" t="s">
        <v>208</v>
      </c>
      <c r="B64" s="4"/>
      <c r="C64" s="176">
        <f>+C15</f>
        <v>11298547746.29</v>
      </c>
      <c r="D64" s="4"/>
      <c r="E64" s="197">
        <f>+E15</f>
        <v>6410740428.82</v>
      </c>
      <c r="F64" s="13"/>
      <c r="G64" s="197">
        <f>+G15</f>
        <v>6214548998.2</v>
      </c>
    </row>
    <row r="65" spans="1:7" ht="6" customHeight="1">
      <c r="A65" s="3"/>
      <c r="B65" s="4"/>
      <c r="C65" s="13"/>
      <c r="D65" s="4"/>
      <c r="E65" s="4"/>
      <c r="F65" s="13"/>
      <c r="G65" s="4"/>
    </row>
    <row r="66" spans="1:7" ht="12.75" customHeight="1" hidden="1">
      <c r="A66" s="183"/>
      <c r="B66" s="4"/>
      <c r="C66" s="184"/>
      <c r="D66" s="4"/>
      <c r="E66" s="201">
        <f>+E20</f>
        <v>16508102.84</v>
      </c>
      <c r="F66" s="13"/>
      <c r="G66" s="201">
        <f>+G20</f>
        <v>16508102.84</v>
      </c>
    </row>
    <row r="67" spans="1:7" ht="9.75" customHeight="1">
      <c r="A67" s="183" t="s">
        <v>211</v>
      </c>
      <c r="B67" s="4"/>
      <c r="C67" s="187"/>
      <c r="D67" s="188"/>
      <c r="E67" s="201"/>
      <c r="F67" s="13"/>
      <c r="G67" s="201"/>
    </row>
    <row r="68" spans="1:7" ht="6" customHeight="1">
      <c r="A68" s="3"/>
      <c r="B68" s="4"/>
      <c r="C68" s="13"/>
      <c r="D68" s="4"/>
      <c r="E68" s="4"/>
      <c r="F68" s="13"/>
      <c r="G68" s="4"/>
    </row>
    <row r="69" spans="1:7" ht="9.75" customHeight="1">
      <c r="A69" s="172" t="s">
        <v>232</v>
      </c>
      <c r="B69" s="4"/>
      <c r="C69" s="173">
        <f>+C58+C60-C64</f>
        <v>0</v>
      </c>
      <c r="D69" s="4"/>
      <c r="E69" s="174">
        <f>+E58+E60-E64+E66</f>
        <v>923594663.0200003</v>
      </c>
      <c r="F69" s="13"/>
      <c r="G69" s="174">
        <f>+G58+G60-G64+G66</f>
        <v>1119786093.64</v>
      </c>
    </row>
    <row r="70" spans="1:7" ht="6" customHeight="1">
      <c r="A70" s="3"/>
      <c r="B70" s="4"/>
      <c r="C70" s="13"/>
      <c r="D70" s="4"/>
      <c r="E70" s="4"/>
      <c r="F70" s="13"/>
      <c r="G70" s="4"/>
    </row>
    <row r="71" spans="1:7" ht="9.75" customHeight="1">
      <c r="A71" s="172" t="s">
        <v>233</v>
      </c>
      <c r="B71" s="4"/>
      <c r="C71" s="173">
        <f>+C69-C60</f>
        <v>176644125.71</v>
      </c>
      <c r="D71" s="4"/>
      <c r="E71" s="174">
        <f>+E69-E60</f>
        <v>1149189450.8000004</v>
      </c>
      <c r="F71" s="13"/>
      <c r="G71" s="174">
        <f>+G69-G60</f>
        <v>1345380881.42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167" customFormat="1" ht="13.5" customHeight="1">
      <c r="A75" s="162" t="s">
        <v>216</v>
      </c>
      <c r="B75" s="68"/>
      <c r="C75" s="163" t="s">
        <v>223</v>
      </c>
      <c r="D75" s="68"/>
      <c r="E75" s="164" t="s">
        <v>201</v>
      </c>
      <c r="F75" s="165"/>
      <c r="G75" s="166" t="s">
        <v>202</v>
      </c>
    </row>
    <row r="76" spans="1:7" s="167" customFormat="1" ht="9.75" customHeight="1">
      <c r="A76" s="168"/>
      <c r="B76" s="73"/>
      <c r="C76" s="169"/>
      <c r="D76" s="73"/>
      <c r="E76" s="73"/>
      <c r="F76" s="170"/>
      <c r="G76" s="171"/>
    </row>
    <row r="77" spans="1:7" ht="9.75" customHeight="1">
      <c r="A77" s="198" t="s">
        <v>205</v>
      </c>
      <c r="B77" s="4"/>
      <c r="C77" s="176">
        <f>+C11</f>
        <v>13606605816</v>
      </c>
      <c r="D77" s="4"/>
      <c r="E77" s="197">
        <f>+E11</f>
        <v>6747889649.35</v>
      </c>
      <c r="F77" s="13"/>
      <c r="G77" s="197">
        <f>+G11</f>
        <v>6747889649.35</v>
      </c>
    </row>
    <row r="78" spans="1:7" ht="6" customHeight="1">
      <c r="A78" s="202"/>
      <c r="B78" s="199"/>
      <c r="C78" s="200"/>
      <c r="D78" s="199"/>
      <c r="E78" s="199"/>
      <c r="F78" s="200"/>
      <c r="G78" s="199"/>
    </row>
    <row r="79" spans="1:7" ht="9.75" customHeight="1">
      <c r="A79" s="198" t="s">
        <v>234</v>
      </c>
      <c r="B79" s="199"/>
      <c r="C79" s="176">
        <f>+C80-C81</f>
        <v>-66686196</v>
      </c>
      <c r="D79" s="199"/>
      <c r="E79" s="197">
        <f>+E80-E81</f>
        <v>-29948726.45</v>
      </c>
      <c r="F79" s="200"/>
      <c r="G79" s="197">
        <f>+G80-G81</f>
        <v>-29948726.45</v>
      </c>
    </row>
    <row r="80" spans="1:7" ht="9.75" customHeight="1">
      <c r="A80" s="175" t="s">
        <v>226</v>
      </c>
      <c r="B80" s="4"/>
      <c r="C80" s="176">
        <f>+C46</f>
        <v>0</v>
      </c>
      <c r="D80" s="4"/>
      <c r="E80" s="197">
        <f>+E46</f>
        <v>0</v>
      </c>
      <c r="F80" s="13"/>
      <c r="G80" s="197">
        <f>+G46</f>
        <v>0</v>
      </c>
    </row>
    <row r="81" spans="1:7" ht="9.75" customHeight="1">
      <c r="A81" s="175" t="s">
        <v>229</v>
      </c>
      <c r="B81" s="4"/>
      <c r="C81" s="176">
        <f>+C50</f>
        <v>66686196</v>
      </c>
      <c r="D81" s="4"/>
      <c r="E81" s="197">
        <f>+E50</f>
        <v>29948726.45</v>
      </c>
      <c r="F81" s="13"/>
      <c r="G81" s="197">
        <f>+G50</f>
        <v>29948726.45</v>
      </c>
    </row>
    <row r="82" spans="1:7" ht="6" customHeight="1">
      <c r="A82" s="3"/>
      <c r="B82" s="4"/>
      <c r="C82" s="13"/>
      <c r="D82" s="4"/>
      <c r="E82" s="4"/>
      <c r="F82" s="13"/>
      <c r="G82" s="4"/>
    </row>
    <row r="83" spans="1:7" ht="9.75" customHeight="1">
      <c r="A83" s="198" t="s">
        <v>209</v>
      </c>
      <c r="B83" s="4"/>
      <c r="C83" s="176">
        <f>+C16</f>
        <v>13539919620</v>
      </c>
      <c r="D83" s="4"/>
      <c r="E83" s="197">
        <f>+E16</f>
        <v>6362842601.26</v>
      </c>
      <c r="F83" s="13"/>
      <c r="G83" s="197">
        <f>+G16</f>
        <v>6361190630.51</v>
      </c>
    </row>
    <row r="84" spans="1:7" ht="6" customHeight="1">
      <c r="A84" s="3"/>
      <c r="B84" s="4"/>
      <c r="C84" s="13"/>
      <c r="D84" s="4"/>
      <c r="E84" s="4"/>
      <c r="F84" s="13"/>
      <c r="G84" s="4"/>
    </row>
    <row r="85" spans="1:7" ht="12.75" customHeight="1" hidden="1">
      <c r="A85" s="183"/>
      <c r="B85" s="4"/>
      <c r="C85" s="184">
        <v>0</v>
      </c>
      <c r="D85" s="4"/>
      <c r="E85" s="201">
        <f>+E22</f>
        <v>98698524.29</v>
      </c>
      <c r="F85" s="13"/>
      <c r="G85" s="201">
        <f>+G22</f>
        <v>98698524.29</v>
      </c>
    </row>
    <row r="86" spans="1:7" ht="9.75" customHeight="1">
      <c r="A86" s="183" t="s">
        <v>212</v>
      </c>
      <c r="B86" s="4"/>
      <c r="C86" s="187"/>
      <c r="D86" s="188"/>
      <c r="E86" s="201"/>
      <c r="F86" s="13"/>
      <c r="G86" s="201"/>
    </row>
    <row r="87" spans="1:7" ht="6" customHeight="1">
      <c r="A87" s="3"/>
      <c r="B87" s="4"/>
      <c r="C87" s="13"/>
      <c r="D87" s="4"/>
      <c r="E87" s="4"/>
      <c r="F87" s="13"/>
      <c r="G87" s="4"/>
    </row>
    <row r="88" spans="1:7" ht="9.75" customHeight="1">
      <c r="A88" s="172" t="s">
        <v>235</v>
      </c>
      <c r="B88" s="4"/>
      <c r="C88" s="173">
        <f>+C77+C79-C83+C85</f>
        <v>0</v>
      </c>
      <c r="D88" s="4">
        <f>+D77+D79-D83+D85</f>
        <v>0</v>
      </c>
      <c r="E88" s="174">
        <f>+E77+E79-E83+E85</f>
        <v>453796845.93000036</v>
      </c>
      <c r="F88" s="13">
        <f>+F77+F79-F83+F85</f>
        <v>0</v>
      </c>
      <c r="G88" s="174">
        <f>+G77+G79-G83+G85</f>
        <v>455448816.68000036</v>
      </c>
    </row>
    <row r="89" spans="1:7" ht="6" customHeight="1">
      <c r="A89" s="3"/>
      <c r="B89" s="4"/>
      <c r="C89" s="13"/>
      <c r="D89" s="4"/>
      <c r="E89" s="4"/>
      <c r="F89" s="13"/>
      <c r="G89" s="4"/>
    </row>
    <row r="90" spans="1:7" ht="9.75" customHeight="1">
      <c r="A90" s="172" t="s">
        <v>236</v>
      </c>
      <c r="B90" s="4"/>
      <c r="C90" s="173">
        <f>+C88-C79</f>
        <v>66686196</v>
      </c>
      <c r="D90" s="4">
        <f>+D88-D79</f>
        <v>0</v>
      </c>
      <c r="E90" s="174">
        <f>+E88-E79</f>
        <v>483745572.38000035</v>
      </c>
      <c r="F90" s="13">
        <f>+F88-F79</f>
        <v>0</v>
      </c>
      <c r="G90" s="174">
        <f>+G88-G79</f>
        <v>485397543.13000035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83"/>
      <c r="F93" s="83"/>
      <c r="G93" s="83"/>
    </row>
  </sheetData>
  <sheetProtection/>
  <mergeCells count="16">
    <mergeCell ref="C75:C76"/>
    <mergeCell ref="G75:G76"/>
    <mergeCell ref="E85:E86"/>
    <mergeCell ref="G85:G86"/>
    <mergeCell ref="C42:C43"/>
    <mergeCell ref="G42:G43"/>
    <mergeCell ref="C56:C57"/>
    <mergeCell ref="G56:G57"/>
    <mergeCell ref="E66:E67"/>
    <mergeCell ref="G66:G67"/>
    <mergeCell ref="A1:G4"/>
    <mergeCell ref="C7:C8"/>
    <mergeCell ref="G7:G8"/>
    <mergeCell ref="C18:D18"/>
    <mergeCell ref="C32:C33"/>
    <mergeCell ref="G32:G33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11.28125" style="0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203" t="s">
        <v>237</v>
      </c>
      <c r="B1" s="204"/>
      <c r="C1" s="204"/>
      <c r="D1" s="204"/>
      <c r="E1" s="204"/>
      <c r="F1" s="204"/>
      <c r="G1" s="204"/>
      <c r="H1" s="205"/>
    </row>
    <row r="2" spans="1:8" ht="12" customHeight="1">
      <c r="A2" s="206"/>
      <c r="B2" s="207"/>
      <c r="C2" s="207"/>
      <c r="D2" s="207"/>
      <c r="E2" s="207"/>
      <c r="F2" s="207"/>
      <c r="G2" s="207"/>
      <c r="H2" s="208"/>
    </row>
    <row r="3" spans="1:8" ht="10.5" customHeight="1">
      <c r="A3" s="206"/>
      <c r="B3" s="207"/>
      <c r="C3" s="207"/>
      <c r="D3" s="207"/>
      <c r="E3" s="207"/>
      <c r="F3" s="207"/>
      <c r="G3" s="207"/>
      <c r="H3" s="208"/>
    </row>
    <row r="4" spans="1:8" ht="14.25" customHeight="1">
      <c r="A4" s="209"/>
      <c r="B4" s="210"/>
      <c r="C4" s="210"/>
      <c r="D4" s="210"/>
      <c r="E4" s="210"/>
      <c r="F4" s="210"/>
      <c r="G4" s="210"/>
      <c r="H4" s="211"/>
    </row>
    <row r="5" spans="1:8" ht="6.75" customHeight="1">
      <c r="A5" s="212" t="s">
        <v>238</v>
      </c>
      <c r="B5" s="165"/>
      <c r="C5" s="189" t="s">
        <v>239</v>
      </c>
      <c r="D5" s="163"/>
      <c r="E5" s="163"/>
      <c r="F5" s="163"/>
      <c r="G5" s="163"/>
      <c r="H5" s="213" t="s">
        <v>240</v>
      </c>
    </row>
    <row r="6" spans="1:8" ht="4.5" customHeight="1">
      <c r="A6" s="214"/>
      <c r="B6" s="215"/>
      <c r="C6" s="191"/>
      <c r="D6" s="169"/>
      <c r="E6" s="169"/>
      <c r="F6" s="169"/>
      <c r="G6" s="169"/>
      <c r="H6" s="216"/>
    </row>
    <row r="7" spans="1:8" ht="5.25" customHeight="1">
      <c r="A7" s="214"/>
      <c r="B7" s="215"/>
      <c r="C7" s="213" t="s">
        <v>241</v>
      </c>
      <c r="D7" s="213" t="s">
        <v>242</v>
      </c>
      <c r="E7" s="213" t="s">
        <v>243</v>
      </c>
      <c r="F7" s="213" t="s">
        <v>201</v>
      </c>
      <c r="G7" s="212" t="s">
        <v>244</v>
      </c>
      <c r="H7" s="216"/>
    </row>
    <row r="8" spans="1:8" ht="4.5" customHeight="1">
      <c r="A8" s="214"/>
      <c r="B8" s="215"/>
      <c r="C8" s="216"/>
      <c r="D8" s="216"/>
      <c r="E8" s="216"/>
      <c r="F8" s="216"/>
      <c r="G8" s="214"/>
      <c r="H8" s="216"/>
    </row>
    <row r="9" spans="1:8" ht="7.5" customHeight="1">
      <c r="A9" s="214"/>
      <c r="B9" s="215"/>
      <c r="C9" s="216"/>
      <c r="D9" s="216"/>
      <c r="E9" s="216"/>
      <c r="F9" s="216"/>
      <c r="G9" s="214"/>
      <c r="H9" s="216"/>
    </row>
    <row r="10" spans="1:8" ht="2.25" customHeight="1">
      <c r="A10" s="217"/>
      <c r="B10" s="170"/>
      <c r="C10" s="218"/>
      <c r="D10" s="218"/>
      <c r="E10" s="73"/>
      <c r="F10" s="218"/>
      <c r="G10" s="217"/>
      <c r="H10" s="218"/>
    </row>
    <row r="11" spans="1:8" ht="11.25" customHeight="1">
      <c r="A11" s="219" t="s">
        <v>245</v>
      </c>
      <c r="B11" s="112"/>
      <c r="C11" s="112"/>
      <c r="D11" s="112"/>
      <c r="E11" s="112"/>
      <c r="F11" s="112"/>
      <c r="G11" s="112"/>
      <c r="H11" s="112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175" t="s">
        <v>246</v>
      </c>
      <c r="B13" s="4"/>
      <c r="C13" s="197">
        <v>1214228567</v>
      </c>
      <c r="D13" s="197">
        <v>0</v>
      </c>
      <c r="E13" s="197">
        <f>+C13+D13</f>
        <v>1214228567</v>
      </c>
      <c r="F13" s="197">
        <v>747264317.09</v>
      </c>
      <c r="G13" s="197">
        <v>747264317.09</v>
      </c>
      <c r="H13" s="220">
        <f>+G13-C13</f>
        <v>-466964249.90999997</v>
      </c>
    </row>
    <row r="14" spans="1:8" ht="9.75" customHeight="1">
      <c r="A14" s="175" t="s">
        <v>247</v>
      </c>
      <c r="B14" s="4"/>
      <c r="C14" s="197">
        <v>0</v>
      </c>
      <c r="D14" s="197">
        <v>0</v>
      </c>
      <c r="E14" s="197">
        <f aca="true" t="shared" si="0" ref="E14:E19">+C14+D14</f>
        <v>0</v>
      </c>
      <c r="F14" s="197">
        <v>0</v>
      </c>
      <c r="G14" s="197">
        <v>0</v>
      </c>
      <c r="H14" s="220">
        <f aca="true" t="shared" si="1" ref="H14:H44">+G14-C14</f>
        <v>0</v>
      </c>
    </row>
    <row r="15" spans="1:8" ht="9.75" customHeight="1">
      <c r="A15" s="175" t="s">
        <v>248</v>
      </c>
      <c r="B15" s="4"/>
      <c r="C15" s="197">
        <v>0</v>
      </c>
      <c r="D15" s="197">
        <v>0</v>
      </c>
      <c r="E15" s="197">
        <f t="shared" si="0"/>
        <v>0</v>
      </c>
      <c r="F15" s="197">
        <v>0</v>
      </c>
      <c r="G15" s="197">
        <v>0</v>
      </c>
      <c r="H15" s="220">
        <f t="shared" si="1"/>
        <v>0</v>
      </c>
    </row>
    <row r="16" spans="1:8" ht="9.75" customHeight="1">
      <c r="A16" s="175" t="s">
        <v>249</v>
      </c>
      <c r="B16" s="4"/>
      <c r="C16" s="197">
        <v>484627949</v>
      </c>
      <c r="D16" s="197">
        <v>0</v>
      </c>
      <c r="E16" s="197">
        <f t="shared" si="0"/>
        <v>484627949</v>
      </c>
      <c r="F16" s="197">
        <v>306753610.24</v>
      </c>
      <c r="G16" s="197">
        <v>306753610.24</v>
      </c>
      <c r="H16" s="220">
        <f t="shared" si="1"/>
        <v>-177874338.76</v>
      </c>
    </row>
    <row r="17" spans="1:8" ht="9.75" customHeight="1">
      <c r="A17" s="175" t="s">
        <v>250</v>
      </c>
      <c r="B17" s="4"/>
      <c r="C17" s="197">
        <v>21093204</v>
      </c>
      <c r="D17" s="197">
        <v>0</v>
      </c>
      <c r="E17" s="197">
        <f t="shared" si="0"/>
        <v>21093204</v>
      </c>
      <c r="F17" s="177">
        <v>14816413.95</v>
      </c>
      <c r="G17" s="177">
        <v>14816413.95</v>
      </c>
      <c r="H17" s="220">
        <f t="shared" si="1"/>
        <v>-6276790.050000001</v>
      </c>
    </row>
    <row r="18" spans="1:8" ht="9.75" customHeight="1">
      <c r="A18" s="175" t="s">
        <v>251</v>
      </c>
      <c r="B18" s="4"/>
      <c r="C18" s="197">
        <v>260079521</v>
      </c>
      <c r="D18" s="197">
        <v>0</v>
      </c>
      <c r="E18" s="197">
        <f t="shared" si="0"/>
        <v>260079521</v>
      </c>
      <c r="F18" s="197">
        <v>236869524.97</v>
      </c>
      <c r="G18" s="197">
        <v>236869524.97</v>
      </c>
      <c r="H18" s="220">
        <f t="shared" si="1"/>
        <v>-23209996.03</v>
      </c>
    </row>
    <row r="19" spans="1:8" ht="9.75" customHeight="1">
      <c r="A19" s="175" t="s">
        <v>252</v>
      </c>
      <c r="B19" s="4"/>
      <c r="C19" s="197">
        <v>217417574</v>
      </c>
      <c r="D19" s="197">
        <v>0</v>
      </c>
      <c r="E19" s="197">
        <f t="shared" si="0"/>
        <v>217417574</v>
      </c>
      <c r="F19" s="197">
        <v>60783061.47</v>
      </c>
      <c r="G19" s="197">
        <v>60783061.47</v>
      </c>
      <c r="H19" s="220">
        <f t="shared" si="1"/>
        <v>-156634512.53</v>
      </c>
    </row>
    <row r="20" spans="1:8" s="221" customFormat="1" ht="9.75" customHeight="1">
      <c r="A20" s="175" t="s">
        <v>253</v>
      </c>
      <c r="B20" s="199"/>
      <c r="C20" s="197">
        <f>SUM(C21:C31)</f>
        <v>8903088575</v>
      </c>
      <c r="D20" s="197">
        <f>SUM(D21:D32)</f>
        <v>0</v>
      </c>
      <c r="E20" s="197">
        <f>SUM(E21:E31)</f>
        <v>8903088575</v>
      </c>
      <c r="F20" s="197">
        <f>SUM(F21:F31)</f>
        <v>5680822196.57</v>
      </c>
      <c r="G20" s="197">
        <f>SUM(G21:G31)</f>
        <v>5680822196.57</v>
      </c>
      <c r="H20" s="220">
        <f t="shared" si="1"/>
        <v>-3222266378.4300003</v>
      </c>
    </row>
    <row r="21" spans="1:8" ht="9.75" customHeight="1">
      <c r="A21" s="222" t="s">
        <v>254</v>
      </c>
      <c r="B21" s="4"/>
      <c r="C21" s="197">
        <v>6885140618</v>
      </c>
      <c r="D21" s="197">
        <v>0</v>
      </c>
      <c r="E21" s="197">
        <f>+C21+D21</f>
        <v>6885140618</v>
      </c>
      <c r="F21" s="197">
        <v>4515299624.57</v>
      </c>
      <c r="G21" s="197">
        <v>4515299624.57</v>
      </c>
      <c r="H21" s="220">
        <f t="shared" si="1"/>
        <v>-2369840993.4300003</v>
      </c>
    </row>
    <row r="22" spans="1:8" ht="9.75" customHeight="1">
      <c r="A22" s="222" t="s">
        <v>255</v>
      </c>
      <c r="B22" s="4"/>
      <c r="C22" s="197">
        <v>531980703</v>
      </c>
      <c r="D22" s="197">
        <v>0</v>
      </c>
      <c r="E22" s="197">
        <f aca="true" t="shared" si="2" ref="E22:E30">+C22+D22</f>
        <v>531980703</v>
      </c>
      <c r="F22" s="197">
        <v>294824612</v>
      </c>
      <c r="G22" s="197">
        <v>294824612</v>
      </c>
      <c r="H22" s="220">
        <f t="shared" si="1"/>
        <v>-237156091</v>
      </c>
    </row>
    <row r="23" spans="1:8" ht="9.75" customHeight="1">
      <c r="A23" s="222" t="s">
        <v>256</v>
      </c>
      <c r="B23" s="4"/>
      <c r="C23" s="197">
        <v>300995587</v>
      </c>
      <c r="D23" s="197">
        <v>0</v>
      </c>
      <c r="E23" s="197">
        <f t="shared" si="2"/>
        <v>300995587</v>
      </c>
      <c r="F23" s="197">
        <v>155874393</v>
      </c>
      <c r="G23" s="197">
        <v>155874393</v>
      </c>
      <c r="H23" s="220">
        <f t="shared" si="1"/>
        <v>-145121194</v>
      </c>
    </row>
    <row r="24" spans="1:8" ht="9.75" customHeight="1">
      <c r="A24" s="222" t="s">
        <v>257</v>
      </c>
      <c r="B24" s="4"/>
      <c r="C24" s="197">
        <v>0</v>
      </c>
      <c r="D24" s="197">
        <v>0</v>
      </c>
      <c r="E24" s="197">
        <f t="shared" si="2"/>
        <v>0</v>
      </c>
      <c r="F24" s="197">
        <v>128307077</v>
      </c>
      <c r="G24" s="197">
        <v>128307077</v>
      </c>
      <c r="H24" s="220">
        <f t="shared" si="1"/>
        <v>128307077</v>
      </c>
    </row>
    <row r="25" spans="1:8" ht="9.75" customHeight="1">
      <c r="A25" s="222" t="s">
        <v>258</v>
      </c>
      <c r="B25" s="4"/>
      <c r="C25" s="197">
        <v>0</v>
      </c>
      <c r="D25" s="197">
        <v>0</v>
      </c>
      <c r="E25" s="197">
        <f t="shared" si="2"/>
        <v>0</v>
      </c>
      <c r="F25" s="197">
        <v>0</v>
      </c>
      <c r="G25" s="197">
        <v>0</v>
      </c>
      <c r="H25" s="220">
        <f t="shared" si="1"/>
        <v>0</v>
      </c>
    </row>
    <row r="26" spans="1:8" ht="9.75" customHeight="1">
      <c r="A26" s="222" t="s">
        <v>259</v>
      </c>
      <c r="B26" s="4"/>
      <c r="C26" s="197">
        <v>129645846</v>
      </c>
      <c r="D26" s="197">
        <v>0</v>
      </c>
      <c r="E26" s="197">
        <f t="shared" si="2"/>
        <v>129645846</v>
      </c>
      <c r="F26" s="197">
        <v>69488609</v>
      </c>
      <c r="G26" s="197">
        <v>69488609</v>
      </c>
      <c r="H26" s="220">
        <f t="shared" si="1"/>
        <v>-60157237</v>
      </c>
    </row>
    <row r="27" spans="1:8" ht="9.75" customHeight="1">
      <c r="A27" s="222" t="s">
        <v>260</v>
      </c>
      <c r="B27" s="4"/>
      <c r="C27" s="197">
        <v>0</v>
      </c>
      <c r="D27" s="197">
        <v>0</v>
      </c>
      <c r="E27" s="197">
        <f t="shared" si="2"/>
        <v>0</v>
      </c>
      <c r="F27" s="197">
        <v>0</v>
      </c>
      <c r="G27" s="197">
        <v>0</v>
      </c>
      <c r="H27" s="220">
        <f t="shared" si="1"/>
        <v>0</v>
      </c>
    </row>
    <row r="28" spans="1:8" ht="9.75" customHeight="1">
      <c r="A28" s="222" t="s">
        <v>261</v>
      </c>
      <c r="B28" s="4"/>
      <c r="C28" s="197">
        <v>0</v>
      </c>
      <c r="D28" s="197">
        <v>0</v>
      </c>
      <c r="E28" s="197">
        <f t="shared" si="2"/>
        <v>0</v>
      </c>
      <c r="F28" s="197">
        <v>0</v>
      </c>
      <c r="G28" s="197">
        <v>0</v>
      </c>
      <c r="H28" s="220">
        <f t="shared" si="1"/>
        <v>0</v>
      </c>
    </row>
    <row r="29" spans="1:8" ht="9.75" customHeight="1">
      <c r="A29" s="222" t="s">
        <v>262</v>
      </c>
      <c r="B29" s="4"/>
      <c r="C29" s="197">
        <v>252972040</v>
      </c>
      <c r="D29" s="197">
        <v>0</v>
      </c>
      <c r="E29" s="197">
        <f t="shared" si="2"/>
        <v>252972040</v>
      </c>
      <c r="F29" s="197">
        <v>76188005</v>
      </c>
      <c r="G29" s="197">
        <v>76188005</v>
      </c>
      <c r="H29" s="220">
        <f t="shared" si="1"/>
        <v>-176784035</v>
      </c>
    </row>
    <row r="30" spans="1:8" ht="9.75" customHeight="1">
      <c r="A30" s="222" t="s">
        <v>263</v>
      </c>
      <c r="B30" s="4"/>
      <c r="C30" s="197">
        <v>802353781</v>
      </c>
      <c r="D30" s="197">
        <v>0</v>
      </c>
      <c r="E30" s="197">
        <f t="shared" si="2"/>
        <v>802353781</v>
      </c>
      <c r="F30" s="197">
        <v>426843006</v>
      </c>
      <c r="G30" s="197">
        <v>426843006</v>
      </c>
      <c r="H30" s="220">
        <f t="shared" si="1"/>
        <v>-375510775</v>
      </c>
    </row>
    <row r="31" spans="1:8" ht="9.75" customHeight="1">
      <c r="A31" s="223" t="s">
        <v>264</v>
      </c>
      <c r="B31" s="4"/>
      <c r="C31" s="224">
        <v>0</v>
      </c>
      <c r="D31" s="197">
        <v>0</v>
      </c>
      <c r="E31" s="224">
        <f>+C31+D31</f>
        <v>0</v>
      </c>
      <c r="F31" s="224">
        <v>13996870</v>
      </c>
      <c r="G31" s="224">
        <v>13996870</v>
      </c>
      <c r="H31" s="224">
        <f t="shared" si="1"/>
        <v>13996870</v>
      </c>
    </row>
    <row r="32" spans="1:8" ht="9.75" customHeight="1">
      <c r="A32" s="223"/>
      <c r="B32" s="4"/>
      <c r="C32" s="224"/>
      <c r="D32" s="197">
        <v>0</v>
      </c>
      <c r="E32" s="224"/>
      <c r="F32" s="224"/>
      <c r="G32" s="224"/>
      <c r="H32" s="224">
        <f t="shared" si="1"/>
        <v>0</v>
      </c>
    </row>
    <row r="33" spans="1:10" ht="9.75" customHeight="1">
      <c r="A33" s="175" t="s">
        <v>265</v>
      </c>
      <c r="B33" s="4"/>
      <c r="C33" s="197">
        <f>SUM(C34:C38)</f>
        <v>374656482</v>
      </c>
      <c r="D33" s="197">
        <f>SUM(D34:D38)</f>
        <v>0</v>
      </c>
      <c r="E33" s="197">
        <f>SUM(E34:E38)</f>
        <v>374656482</v>
      </c>
      <c r="F33" s="197">
        <f>SUM(F34:F38)</f>
        <v>496112652.49</v>
      </c>
      <c r="G33" s="197">
        <f>SUM(G34:G38)</f>
        <v>496112652.49</v>
      </c>
      <c r="H33" s="197">
        <f t="shared" si="1"/>
        <v>121456170.49000001</v>
      </c>
      <c r="I33" s="83"/>
      <c r="J33" s="83"/>
    </row>
    <row r="34" spans="1:8" ht="9.75" customHeight="1">
      <c r="A34" s="222" t="s">
        <v>266</v>
      </c>
      <c r="B34" s="4"/>
      <c r="C34" s="197">
        <v>0</v>
      </c>
      <c r="D34" s="197">
        <v>0</v>
      </c>
      <c r="E34" s="197">
        <f aca="true" t="shared" si="3" ref="E34:E41">+C34+D34</f>
        <v>0</v>
      </c>
      <c r="F34" s="197">
        <v>0</v>
      </c>
      <c r="G34" s="197">
        <v>0</v>
      </c>
      <c r="H34" s="220">
        <f t="shared" si="1"/>
        <v>0</v>
      </c>
    </row>
    <row r="35" spans="1:8" ht="9.75" customHeight="1">
      <c r="A35" s="222" t="s">
        <v>267</v>
      </c>
      <c r="B35" s="4"/>
      <c r="C35" s="197">
        <v>11660569</v>
      </c>
      <c r="D35" s="197">
        <v>0</v>
      </c>
      <c r="E35" s="197">
        <f t="shared" si="3"/>
        <v>11660569</v>
      </c>
      <c r="F35" s="197">
        <v>5830284</v>
      </c>
      <c r="G35" s="197">
        <v>5830284</v>
      </c>
      <c r="H35" s="220">
        <f t="shared" si="1"/>
        <v>-5830285</v>
      </c>
    </row>
    <row r="36" spans="1:8" ht="9.75" customHeight="1">
      <c r="A36" s="222" t="s">
        <v>268</v>
      </c>
      <c r="B36" s="4"/>
      <c r="C36" s="197">
        <v>41615671</v>
      </c>
      <c r="D36" s="197">
        <v>0</v>
      </c>
      <c r="E36" s="197">
        <f t="shared" si="3"/>
        <v>41615671</v>
      </c>
      <c r="F36" s="197">
        <v>28466323.17</v>
      </c>
      <c r="G36" s="197">
        <v>28466323.17</v>
      </c>
      <c r="H36" s="220">
        <f t="shared" si="1"/>
        <v>-13149347.829999998</v>
      </c>
    </row>
    <row r="37" spans="1:8" ht="9.75" customHeight="1">
      <c r="A37" s="222" t="s">
        <v>269</v>
      </c>
      <c r="B37" s="4"/>
      <c r="C37" s="197">
        <v>9938079</v>
      </c>
      <c r="D37" s="197">
        <v>0</v>
      </c>
      <c r="E37" s="197">
        <f t="shared" si="3"/>
        <v>9938079</v>
      </c>
      <c r="F37" s="197">
        <v>4688069</v>
      </c>
      <c r="G37" s="197">
        <v>4688069</v>
      </c>
      <c r="H37" s="220">
        <f t="shared" si="1"/>
        <v>-5250010</v>
      </c>
    </row>
    <row r="38" spans="1:8" ht="9.75" customHeight="1">
      <c r="A38" s="222" t="s">
        <v>270</v>
      </c>
      <c r="B38" s="4"/>
      <c r="C38" s="197">
        <v>311442163</v>
      </c>
      <c r="D38" s="197">
        <v>0</v>
      </c>
      <c r="E38" s="197">
        <f t="shared" si="3"/>
        <v>311442163</v>
      </c>
      <c r="F38" s="197">
        <v>457127976.32</v>
      </c>
      <c r="G38" s="197">
        <v>457127976.32</v>
      </c>
      <c r="H38" s="197">
        <f t="shared" si="1"/>
        <v>145685813.32</v>
      </c>
    </row>
    <row r="39" spans="1:8" ht="9.75" customHeight="1">
      <c r="A39" s="175" t="s">
        <v>271</v>
      </c>
      <c r="B39" s="4"/>
      <c r="C39" s="197">
        <v>0</v>
      </c>
      <c r="D39" s="197">
        <v>0</v>
      </c>
      <c r="E39" s="197">
        <f t="shared" si="3"/>
        <v>0</v>
      </c>
      <c r="F39" s="197">
        <v>0</v>
      </c>
      <c r="G39" s="197">
        <v>0</v>
      </c>
      <c r="H39" s="220">
        <f t="shared" si="1"/>
        <v>0</v>
      </c>
    </row>
    <row r="40" spans="1:8" ht="9.75" customHeight="1">
      <c r="A40" s="175" t="s">
        <v>272</v>
      </c>
      <c r="B40" s="4"/>
      <c r="C40" s="197">
        <v>0</v>
      </c>
      <c r="D40" s="197">
        <f>+D41</f>
        <v>0</v>
      </c>
      <c r="E40" s="197">
        <f>+E41</f>
        <v>0</v>
      </c>
      <c r="F40" s="197">
        <f>+F41</f>
        <v>0</v>
      </c>
      <c r="G40" s="197">
        <f>+G41</f>
        <v>0</v>
      </c>
      <c r="H40" s="220">
        <f t="shared" si="1"/>
        <v>0</v>
      </c>
    </row>
    <row r="41" spans="1:8" ht="9.75" customHeight="1">
      <c r="A41" s="222" t="s">
        <v>273</v>
      </c>
      <c r="B41" s="4"/>
      <c r="C41" s="197">
        <v>0</v>
      </c>
      <c r="D41" s="197">
        <v>0</v>
      </c>
      <c r="E41" s="197">
        <f t="shared" si="3"/>
        <v>0</v>
      </c>
      <c r="F41" s="177">
        <v>0</v>
      </c>
      <c r="G41" s="177">
        <v>0</v>
      </c>
      <c r="H41" s="225">
        <f>+G41-C41</f>
        <v>0</v>
      </c>
    </row>
    <row r="42" spans="1:8" ht="9.75" customHeight="1">
      <c r="A42" s="175" t="s">
        <v>274</v>
      </c>
      <c r="B42" s="4"/>
      <c r="C42" s="197">
        <f>SUM(C43:C44)</f>
        <v>0</v>
      </c>
      <c r="D42" s="197">
        <f>SUM(D43:D44)</f>
        <v>0</v>
      </c>
      <c r="E42" s="197">
        <f>SUM(E43:E44)</f>
        <v>0</v>
      </c>
      <c r="F42" s="197">
        <f>SUM(F43:F44)</f>
        <v>0</v>
      </c>
      <c r="G42" s="197">
        <f>SUM(G43:G44)</f>
        <v>0</v>
      </c>
      <c r="H42" s="220">
        <f t="shared" si="1"/>
        <v>0</v>
      </c>
    </row>
    <row r="43" spans="1:8" ht="9.75" customHeight="1">
      <c r="A43" s="222" t="s">
        <v>275</v>
      </c>
      <c r="B43" s="4"/>
      <c r="C43" s="197">
        <v>0</v>
      </c>
      <c r="D43" s="197">
        <v>0</v>
      </c>
      <c r="E43" s="197">
        <v>0</v>
      </c>
      <c r="F43" s="197">
        <v>0</v>
      </c>
      <c r="G43" s="197">
        <v>0</v>
      </c>
      <c r="H43" s="220">
        <f t="shared" si="1"/>
        <v>0</v>
      </c>
    </row>
    <row r="44" spans="1:8" ht="9.75" customHeight="1">
      <c r="A44" s="222" t="s">
        <v>276</v>
      </c>
      <c r="B44" s="4"/>
      <c r="C44" s="197">
        <v>0</v>
      </c>
      <c r="D44" s="197">
        <v>0</v>
      </c>
      <c r="E44" s="197">
        <v>0</v>
      </c>
      <c r="F44" s="197">
        <v>0</v>
      </c>
      <c r="G44" s="197">
        <v>0</v>
      </c>
      <c r="H44" s="220">
        <f t="shared" si="1"/>
        <v>0</v>
      </c>
    </row>
    <row r="45" spans="1:10" ht="9.75" customHeight="1">
      <c r="A45" s="226" t="s">
        <v>277</v>
      </c>
      <c r="B45" s="4"/>
      <c r="C45" s="174">
        <f>+C13+C14+C15+C16+C17+C18+C19+C20+C33+C39+C40+C42</f>
        <v>11475191872</v>
      </c>
      <c r="D45" s="174">
        <f>+D13+D14+D15+D16+D17+D18+D19+D20+D33+D39+D40+D42</f>
        <v>0</v>
      </c>
      <c r="E45" s="174">
        <f>+E13+E14+E15+E16+E17+E18+E19+E20+E33+E39+E40+E42</f>
        <v>11475191872</v>
      </c>
      <c r="F45" s="174">
        <f>+F13+F14+F15+F16+F17+F18+F19+F20+F33+F39+F40+F42</f>
        <v>7543421776.78</v>
      </c>
      <c r="G45" s="174">
        <f>+G13+G14+G15+G16+G17+G18+G19+G20+G33+G39+G40+G42</f>
        <v>7543421776.78</v>
      </c>
      <c r="H45" s="227">
        <f>+G45-C45</f>
        <v>-3931770095.2200003</v>
      </c>
      <c r="J45" s="83"/>
    </row>
    <row r="46" spans="1:8" ht="12.75">
      <c r="A46" s="226"/>
      <c r="B46" s="4"/>
      <c r="C46" s="4"/>
      <c r="D46" s="4"/>
      <c r="E46" s="197"/>
      <c r="F46" s="4"/>
      <c r="G46" s="4"/>
      <c r="H46" s="228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83"/>
    </row>
    <row r="48" spans="1:8" ht="12.75">
      <c r="A48" s="172" t="s">
        <v>278</v>
      </c>
      <c r="B48" s="4"/>
      <c r="C48" s="229"/>
      <c r="D48" s="229"/>
      <c r="E48" s="229"/>
      <c r="F48" s="229"/>
      <c r="G48" s="229"/>
      <c r="H48" s="227">
        <f>+H45</f>
        <v>-3931770095.2200003</v>
      </c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172" t="s">
        <v>279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175" t="s">
        <v>280</v>
      </c>
      <c r="B52" s="4"/>
      <c r="C52" s="197">
        <f aca="true" t="shared" si="4" ref="C52:H52">SUM(C53:C60)</f>
        <v>11207938668</v>
      </c>
      <c r="D52" s="197">
        <f t="shared" si="4"/>
        <v>0</v>
      </c>
      <c r="E52" s="197">
        <f t="shared" si="4"/>
        <v>11207938668</v>
      </c>
      <c r="F52" s="197">
        <f t="shared" si="4"/>
        <v>5319028526.7</v>
      </c>
      <c r="G52" s="197">
        <f t="shared" si="4"/>
        <v>5319028526.7</v>
      </c>
      <c r="H52" s="220">
        <f t="shared" si="4"/>
        <v>-5888910141.3</v>
      </c>
    </row>
    <row r="53" spans="1:8" ht="9.75" customHeight="1">
      <c r="A53" s="222" t="s">
        <v>281</v>
      </c>
      <c r="B53" s="4"/>
      <c r="C53" s="230">
        <v>5787733506</v>
      </c>
      <c r="D53" s="197">
        <v>0</v>
      </c>
      <c r="E53" s="230">
        <f>+C53+D53</f>
        <v>5787733506</v>
      </c>
      <c r="F53" s="230">
        <v>2500362202.18</v>
      </c>
      <c r="G53" s="230">
        <v>2500362202.18</v>
      </c>
      <c r="H53" s="231">
        <f>+G53-C53</f>
        <v>-3287371303.82</v>
      </c>
    </row>
    <row r="54" spans="1:8" ht="9.75" customHeight="1">
      <c r="A54" s="222" t="s">
        <v>282</v>
      </c>
      <c r="B54" s="4"/>
      <c r="C54" s="197">
        <v>2053164201</v>
      </c>
      <c r="D54" s="197">
        <v>0</v>
      </c>
      <c r="E54" s="230">
        <f aca="true" t="shared" si="5" ref="E54:E60">+C54+D54</f>
        <v>2053164201</v>
      </c>
      <c r="F54" s="197">
        <v>980338026.96</v>
      </c>
      <c r="G54" s="197">
        <v>980338026.96</v>
      </c>
      <c r="H54" s="220">
        <f>+G54-C54</f>
        <v>-1072826174.04</v>
      </c>
    </row>
    <row r="55" spans="1:8" ht="9.75" customHeight="1">
      <c r="A55" s="222" t="s">
        <v>283</v>
      </c>
      <c r="B55" s="4"/>
      <c r="C55" s="197">
        <v>1060075483</v>
      </c>
      <c r="D55" s="197">
        <v>0</v>
      </c>
      <c r="E55" s="230">
        <f t="shared" si="5"/>
        <v>1060075483</v>
      </c>
      <c r="F55" s="197">
        <v>670680054</v>
      </c>
      <c r="G55" s="197">
        <v>670680054</v>
      </c>
      <c r="H55" s="220">
        <f aca="true" t="shared" si="6" ref="H55:H60">+G55-C55</f>
        <v>-389395429</v>
      </c>
    </row>
    <row r="56" spans="1:8" ht="20.25" customHeight="1">
      <c r="A56" s="222" t="s">
        <v>284</v>
      </c>
      <c r="B56" s="4"/>
      <c r="C56" s="230">
        <v>923551414</v>
      </c>
      <c r="D56" s="197">
        <v>0</v>
      </c>
      <c r="E56" s="230">
        <f t="shared" si="5"/>
        <v>923551414</v>
      </c>
      <c r="F56" s="230">
        <v>461821959</v>
      </c>
      <c r="G56" s="230">
        <v>461821959</v>
      </c>
      <c r="H56" s="231">
        <f t="shared" si="6"/>
        <v>-461729455</v>
      </c>
    </row>
    <row r="57" spans="1:8" ht="9.75" customHeight="1">
      <c r="A57" s="222" t="s">
        <v>285</v>
      </c>
      <c r="B57" s="4"/>
      <c r="C57" s="197">
        <v>480183539</v>
      </c>
      <c r="D57" s="197">
        <v>0</v>
      </c>
      <c r="E57" s="230">
        <f t="shared" si="5"/>
        <v>480183539</v>
      </c>
      <c r="F57" s="197">
        <v>218570186.56</v>
      </c>
      <c r="G57" s="197">
        <v>218570186.56</v>
      </c>
      <c r="H57" s="220">
        <f t="shared" si="6"/>
        <v>-261613352.44</v>
      </c>
    </row>
    <row r="58" spans="1:8" ht="9.75" customHeight="1">
      <c r="A58" s="222" t="s">
        <v>286</v>
      </c>
      <c r="B58" s="4"/>
      <c r="C58" s="230">
        <v>123862007</v>
      </c>
      <c r="D58" s="197">
        <v>0</v>
      </c>
      <c r="E58" s="230">
        <f t="shared" si="5"/>
        <v>123862007</v>
      </c>
      <c r="F58" s="230">
        <v>61008430</v>
      </c>
      <c r="G58" s="230">
        <v>61008430</v>
      </c>
      <c r="H58" s="231">
        <f t="shared" si="6"/>
        <v>-62853577</v>
      </c>
    </row>
    <row r="59" spans="1:8" ht="22.5" customHeight="1">
      <c r="A59" s="222" t="s">
        <v>287</v>
      </c>
      <c r="B59" s="4"/>
      <c r="C59" s="230">
        <v>187185292</v>
      </c>
      <c r="D59" s="197">
        <v>0</v>
      </c>
      <c r="E59" s="230">
        <f t="shared" si="5"/>
        <v>187185292</v>
      </c>
      <c r="F59" s="230">
        <v>116578998</v>
      </c>
      <c r="G59" s="230">
        <v>116578998</v>
      </c>
      <c r="H59" s="231">
        <f t="shared" si="6"/>
        <v>-70606294</v>
      </c>
    </row>
    <row r="60" spans="1:8" ht="21" customHeight="1">
      <c r="A60" s="232" t="s">
        <v>288</v>
      </c>
      <c r="B60" s="4"/>
      <c r="C60" s="230">
        <v>592183226</v>
      </c>
      <c r="D60" s="197">
        <v>0</v>
      </c>
      <c r="E60" s="230">
        <f t="shared" si="5"/>
        <v>592183226</v>
      </c>
      <c r="F60" s="230">
        <v>309668670</v>
      </c>
      <c r="G60" s="230">
        <v>309668670</v>
      </c>
      <c r="H60" s="231">
        <f t="shared" si="6"/>
        <v>-282514556</v>
      </c>
    </row>
    <row r="61" spans="1:8" ht="9.75" customHeight="1">
      <c r="A61" s="175" t="s">
        <v>289</v>
      </c>
      <c r="B61" s="4"/>
      <c r="C61" s="197">
        <f aca="true" t="shared" si="7" ref="C61:H61">SUM(C62:C65)</f>
        <v>2398667148</v>
      </c>
      <c r="D61" s="197">
        <f t="shared" si="7"/>
        <v>0</v>
      </c>
      <c r="E61" s="197">
        <f t="shared" si="7"/>
        <v>2398667148</v>
      </c>
      <c r="F61" s="197">
        <f t="shared" si="7"/>
        <v>1428861122.65</v>
      </c>
      <c r="G61" s="197">
        <f t="shared" si="7"/>
        <v>1428861122.65</v>
      </c>
      <c r="H61" s="220">
        <f t="shared" si="7"/>
        <v>-969806025.3499999</v>
      </c>
    </row>
    <row r="62" spans="1:8" ht="9.75" customHeight="1">
      <c r="A62" s="222" t="s">
        <v>290</v>
      </c>
      <c r="B62" s="4"/>
      <c r="C62" s="197">
        <v>0</v>
      </c>
      <c r="D62" s="197">
        <v>0</v>
      </c>
      <c r="E62" s="197">
        <v>0</v>
      </c>
      <c r="F62" s="197">
        <v>0</v>
      </c>
      <c r="G62" s="197">
        <v>0</v>
      </c>
      <c r="H62" s="220">
        <f>+G62-C62</f>
        <v>0</v>
      </c>
    </row>
    <row r="63" spans="1:8" ht="9.75" customHeight="1">
      <c r="A63" s="222" t="s">
        <v>291</v>
      </c>
      <c r="B63" s="4"/>
      <c r="C63" s="197">
        <v>0</v>
      </c>
      <c r="D63" s="197">
        <v>0</v>
      </c>
      <c r="E63" s="197">
        <v>0</v>
      </c>
      <c r="F63" s="197">
        <v>0</v>
      </c>
      <c r="G63" s="197">
        <v>0</v>
      </c>
      <c r="H63" s="220">
        <f>+G63-C63</f>
        <v>0</v>
      </c>
    </row>
    <row r="64" spans="1:8" ht="9.75" customHeight="1">
      <c r="A64" s="222" t="s">
        <v>292</v>
      </c>
      <c r="B64" s="4"/>
      <c r="C64" s="197">
        <v>0</v>
      </c>
      <c r="D64" s="197">
        <v>0</v>
      </c>
      <c r="E64" s="197">
        <v>0</v>
      </c>
      <c r="F64" s="197">
        <v>0</v>
      </c>
      <c r="G64" s="197">
        <v>0</v>
      </c>
      <c r="H64" s="220">
        <f>+G64-C64</f>
        <v>0</v>
      </c>
    </row>
    <row r="65" spans="1:8" ht="9.75" customHeight="1">
      <c r="A65" s="222" t="s">
        <v>293</v>
      </c>
      <c r="B65" s="4"/>
      <c r="C65" s="197">
        <v>2398667148</v>
      </c>
      <c r="D65" s="197">
        <v>0</v>
      </c>
      <c r="E65" s="197">
        <f>+C65+D65</f>
        <v>2398667148</v>
      </c>
      <c r="F65" s="197">
        <v>1428861122.65</v>
      </c>
      <c r="G65" s="197">
        <v>1428861122.65</v>
      </c>
      <c r="H65" s="220">
        <f>+G65-C65</f>
        <v>-969806025.3499999</v>
      </c>
    </row>
    <row r="66" spans="1:8" ht="9.75" customHeight="1">
      <c r="A66" s="175" t="s">
        <v>294</v>
      </c>
      <c r="B66" s="4"/>
      <c r="C66" s="197">
        <f aca="true" t="shared" si="8" ref="C66:H66">+C67+C68</f>
        <v>0</v>
      </c>
      <c r="D66" s="197">
        <f t="shared" si="8"/>
        <v>0</v>
      </c>
      <c r="E66" s="197">
        <f t="shared" si="8"/>
        <v>0</v>
      </c>
      <c r="F66" s="197">
        <f t="shared" si="8"/>
        <v>0</v>
      </c>
      <c r="G66" s="197">
        <f t="shared" si="8"/>
        <v>0</v>
      </c>
      <c r="H66" s="220">
        <f t="shared" si="8"/>
        <v>0</v>
      </c>
    </row>
    <row r="67" spans="1:8" ht="21.75" customHeight="1">
      <c r="A67" s="222" t="s">
        <v>295</v>
      </c>
      <c r="B67" s="4"/>
      <c r="C67" s="230">
        <v>0</v>
      </c>
      <c r="D67" s="230">
        <v>0</v>
      </c>
      <c r="E67" s="230">
        <v>0</v>
      </c>
      <c r="F67" s="230">
        <v>0</v>
      </c>
      <c r="G67" s="230">
        <v>0</v>
      </c>
      <c r="H67" s="231">
        <f>+G67-C67</f>
        <v>0</v>
      </c>
    </row>
    <row r="68" spans="1:8" ht="9.75" customHeight="1">
      <c r="A68" s="222" t="s">
        <v>296</v>
      </c>
      <c r="B68" s="4"/>
      <c r="C68" s="197">
        <v>0</v>
      </c>
      <c r="D68" s="197">
        <v>0</v>
      </c>
      <c r="E68" s="197">
        <v>0</v>
      </c>
      <c r="F68" s="197">
        <v>0</v>
      </c>
      <c r="G68" s="197">
        <v>0</v>
      </c>
      <c r="H68" s="220">
        <f>+G68-C68</f>
        <v>0</v>
      </c>
    </row>
    <row r="69" spans="1:8" ht="22.5" customHeight="1">
      <c r="A69" s="175" t="s">
        <v>297</v>
      </c>
      <c r="B69" s="4"/>
      <c r="C69" s="230">
        <v>0</v>
      </c>
      <c r="D69" s="230">
        <v>0</v>
      </c>
      <c r="E69" s="230">
        <v>0</v>
      </c>
      <c r="F69" s="230">
        <v>0</v>
      </c>
      <c r="G69" s="230">
        <v>0</v>
      </c>
      <c r="H69" s="231">
        <f>+G69-C69</f>
        <v>0</v>
      </c>
    </row>
    <row r="70" spans="1:8" ht="9.75" customHeight="1">
      <c r="A70" s="175" t="s">
        <v>298</v>
      </c>
      <c r="B70" s="4"/>
      <c r="C70" s="197">
        <v>0</v>
      </c>
      <c r="D70" s="197">
        <v>0</v>
      </c>
      <c r="E70" s="197">
        <v>0</v>
      </c>
      <c r="F70" s="197">
        <v>0</v>
      </c>
      <c r="G70" s="197">
        <v>0</v>
      </c>
      <c r="H70" s="220">
        <f>+G70-C70</f>
        <v>0</v>
      </c>
    </row>
    <row r="71" spans="1:8" ht="9.75" customHeight="1">
      <c r="A71" s="226" t="s">
        <v>299</v>
      </c>
      <c r="B71" s="4"/>
      <c r="C71" s="227">
        <f aca="true" t="shared" si="9" ref="C71:H71">+C52+C61+C66+C69+C70</f>
        <v>13606605816</v>
      </c>
      <c r="D71" s="227">
        <f t="shared" si="9"/>
        <v>0</v>
      </c>
      <c r="E71" s="227">
        <f t="shared" si="9"/>
        <v>13606605816</v>
      </c>
      <c r="F71" s="227">
        <f>+F52+F61+F66+F69+F70</f>
        <v>6747889649.35</v>
      </c>
      <c r="G71" s="227">
        <f t="shared" si="9"/>
        <v>6747889649.35</v>
      </c>
      <c r="H71" s="227">
        <f t="shared" si="9"/>
        <v>-6858716166.65</v>
      </c>
    </row>
    <row r="72" spans="1:8" ht="3" customHeight="1">
      <c r="A72" s="226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172" t="s">
        <v>300</v>
      </c>
      <c r="B74" s="4"/>
      <c r="C74" s="227">
        <f aca="true" t="shared" si="10" ref="C74:H74">+C76</f>
        <v>0</v>
      </c>
      <c r="D74" s="227">
        <f t="shared" si="10"/>
        <v>0</v>
      </c>
      <c r="E74" s="227">
        <f t="shared" si="10"/>
        <v>0</v>
      </c>
      <c r="F74" s="227">
        <f t="shared" si="10"/>
        <v>11069810</v>
      </c>
      <c r="G74" s="227">
        <f t="shared" si="10"/>
        <v>11069810</v>
      </c>
      <c r="H74" s="227">
        <f t="shared" si="10"/>
        <v>11069810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175" t="s">
        <v>301</v>
      </c>
      <c r="B76" s="4"/>
      <c r="C76" s="197">
        <v>0</v>
      </c>
      <c r="D76" s="197">
        <v>0</v>
      </c>
      <c r="E76" s="197">
        <f>+C76+D76</f>
        <v>0</v>
      </c>
      <c r="F76" s="197">
        <v>11069810</v>
      </c>
      <c r="G76" s="197">
        <v>11069810</v>
      </c>
      <c r="H76" s="220">
        <f>+G76-C76</f>
        <v>11069810</v>
      </c>
    </row>
    <row r="77" spans="1:8" s="237" customFormat="1" ht="13.5" customHeight="1">
      <c r="A77" s="233" t="s">
        <v>302</v>
      </c>
      <c r="B77" s="234"/>
      <c r="C77" s="235">
        <f aca="true" t="shared" si="11" ref="C77:H77">+C45+C71+C74</f>
        <v>25081797688</v>
      </c>
      <c r="D77" s="235">
        <f t="shared" si="11"/>
        <v>0</v>
      </c>
      <c r="E77" s="235">
        <f t="shared" si="11"/>
        <v>25081797688</v>
      </c>
      <c r="F77" s="235">
        <f t="shared" si="11"/>
        <v>14302381236.130001</v>
      </c>
      <c r="G77" s="235">
        <f t="shared" si="11"/>
        <v>14302381236.130001</v>
      </c>
      <c r="H77" s="236">
        <f t="shared" si="11"/>
        <v>-10779416451.869999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238" t="s">
        <v>303</v>
      </c>
      <c r="B79" s="4"/>
      <c r="C79" s="4"/>
      <c r="D79" s="4"/>
      <c r="E79" s="4"/>
      <c r="F79" s="4"/>
      <c r="G79" s="4"/>
      <c r="H79" s="4"/>
    </row>
    <row r="80" spans="1:8" ht="3.75" customHeight="1">
      <c r="A80" s="239"/>
      <c r="B80" s="4"/>
      <c r="C80" s="4"/>
      <c r="D80" s="4"/>
      <c r="E80" s="4"/>
      <c r="F80" s="4"/>
      <c r="G80" s="4"/>
      <c r="H80" s="4"/>
    </row>
    <row r="81" spans="1:8" ht="9.75" customHeight="1">
      <c r="A81" s="240" t="s">
        <v>304</v>
      </c>
      <c r="B81" s="4"/>
      <c r="C81" s="197">
        <v>0</v>
      </c>
      <c r="D81" s="197">
        <v>0</v>
      </c>
      <c r="E81" s="197">
        <f>+C81+D81</f>
        <v>0</v>
      </c>
      <c r="F81" s="197">
        <f>+F76</f>
        <v>11069810</v>
      </c>
      <c r="G81" s="197">
        <f>+G76</f>
        <v>11069810</v>
      </c>
      <c r="H81" s="220">
        <f>+G81-C81</f>
        <v>11069810</v>
      </c>
    </row>
    <row r="82" spans="1:8" ht="12.75">
      <c r="A82" s="240"/>
      <c r="B82" s="4"/>
      <c r="C82" s="4"/>
      <c r="D82" s="4"/>
      <c r="E82" s="4"/>
      <c r="F82" s="4"/>
      <c r="G82" s="4"/>
      <c r="H82" s="4"/>
    </row>
    <row r="83" spans="1:8" ht="9.75" customHeight="1">
      <c r="A83" s="240" t="s">
        <v>305</v>
      </c>
      <c r="B83" s="4"/>
      <c r="C83" s="197">
        <v>0</v>
      </c>
      <c r="D83" s="197">
        <v>0</v>
      </c>
      <c r="E83" s="197">
        <v>0</v>
      </c>
      <c r="F83" s="197">
        <v>0</v>
      </c>
      <c r="G83" s="197">
        <v>0</v>
      </c>
      <c r="H83" s="220">
        <f>+G83-C83</f>
        <v>0</v>
      </c>
    </row>
    <row r="84" spans="1:8" ht="12.75">
      <c r="A84" s="240"/>
      <c r="B84" s="4"/>
      <c r="C84" s="4"/>
      <c r="D84" s="4"/>
      <c r="E84" s="4"/>
      <c r="F84" s="4"/>
      <c r="G84" s="4"/>
      <c r="H84" s="4"/>
    </row>
    <row r="85" spans="1:8" ht="12.75">
      <c r="A85" s="241" t="s">
        <v>306</v>
      </c>
      <c r="B85" s="5"/>
      <c r="C85" s="242">
        <f>+C81+C83</f>
        <v>0</v>
      </c>
      <c r="D85" s="242">
        <f>+D83+D81</f>
        <v>0</v>
      </c>
      <c r="E85" s="242">
        <f>+E83+E81</f>
        <v>0</v>
      </c>
      <c r="F85" s="242">
        <f>+F83+F81</f>
        <v>11069810</v>
      </c>
      <c r="G85" s="242">
        <f>+G83+G81</f>
        <v>11069810</v>
      </c>
      <c r="H85" s="243">
        <f>+H83+H81</f>
        <v>11069810</v>
      </c>
    </row>
    <row r="86" ht="11.25" customHeight="1"/>
  </sheetData>
  <sheetProtection/>
  <mergeCells count="19">
    <mergeCell ref="A45:A46"/>
    <mergeCell ref="A71:A72"/>
    <mergeCell ref="A81:A82"/>
    <mergeCell ref="A83:A84"/>
    <mergeCell ref="A31:A32"/>
    <mergeCell ref="C31:C32"/>
    <mergeCell ref="E31:E32"/>
    <mergeCell ref="F31:F32"/>
    <mergeCell ref="G31:G32"/>
    <mergeCell ref="H31:H32"/>
    <mergeCell ref="A1:H4"/>
    <mergeCell ref="A5:A10"/>
    <mergeCell ref="C5:G6"/>
    <mergeCell ref="H5:H10"/>
    <mergeCell ref="C7:C10"/>
    <mergeCell ref="D7:D10"/>
    <mergeCell ref="E7:E9"/>
    <mergeCell ref="F7:F10"/>
    <mergeCell ref="G7:G1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244" t="s">
        <v>307</v>
      </c>
      <c r="B1" s="245"/>
      <c r="C1" s="245"/>
      <c r="D1" s="245"/>
      <c r="E1" s="245"/>
      <c r="F1" s="245"/>
      <c r="G1" s="245"/>
      <c r="H1" s="245"/>
      <c r="I1" s="246"/>
    </row>
    <row r="2" spans="1:9" ht="11.25" customHeight="1">
      <c r="A2" s="247"/>
      <c r="B2" s="248"/>
      <c r="C2" s="248"/>
      <c r="D2" s="248"/>
      <c r="E2" s="248"/>
      <c r="F2" s="248"/>
      <c r="G2" s="248"/>
      <c r="H2" s="248"/>
      <c r="I2" s="249"/>
    </row>
    <row r="3" spans="1:9" ht="11.25" customHeight="1">
      <c r="A3" s="247"/>
      <c r="B3" s="248"/>
      <c r="C3" s="248"/>
      <c r="D3" s="248"/>
      <c r="E3" s="248"/>
      <c r="F3" s="248"/>
      <c r="G3" s="248"/>
      <c r="H3" s="248"/>
      <c r="I3" s="249"/>
    </row>
    <row r="4" spans="1:9" ht="11.25" customHeight="1">
      <c r="A4" s="247"/>
      <c r="B4" s="248"/>
      <c r="C4" s="248"/>
      <c r="D4" s="248"/>
      <c r="E4" s="248"/>
      <c r="F4" s="248"/>
      <c r="G4" s="248"/>
      <c r="H4" s="248"/>
      <c r="I4" s="249"/>
    </row>
    <row r="5" spans="1:9" ht="16.5" customHeight="1">
      <c r="A5" s="250"/>
      <c r="B5" s="251"/>
      <c r="C5" s="251"/>
      <c r="D5" s="251"/>
      <c r="E5" s="251"/>
      <c r="F5" s="251"/>
      <c r="G5" s="251"/>
      <c r="H5" s="251"/>
      <c r="I5" s="252"/>
    </row>
    <row r="6" spans="1:9" ht="12.75">
      <c r="A6" s="212" t="s">
        <v>0</v>
      </c>
      <c r="B6" s="253"/>
      <c r="C6" s="254" t="s">
        <v>308</v>
      </c>
      <c r="D6" s="254"/>
      <c r="E6" s="254"/>
      <c r="F6" s="254"/>
      <c r="G6" s="254"/>
      <c r="H6" s="255" t="s">
        <v>309</v>
      </c>
      <c r="I6" s="255"/>
    </row>
    <row r="7" spans="1:9" ht="12.75">
      <c r="A7" s="214"/>
      <c r="B7" s="256"/>
      <c r="C7" s="213" t="s">
        <v>310</v>
      </c>
      <c r="D7" s="254" t="s">
        <v>311</v>
      </c>
      <c r="E7" s="213" t="s">
        <v>312</v>
      </c>
      <c r="F7" s="213" t="s">
        <v>201</v>
      </c>
      <c r="G7" s="213" t="s">
        <v>218</v>
      </c>
      <c r="H7" s="255"/>
      <c r="I7" s="255"/>
    </row>
    <row r="8" spans="1:9" ht="12.75">
      <c r="A8" s="217"/>
      <c r="B8" s="257"/>
      <c r="C8" s="218"/>
      <c r="D8" s="254"/>
      <c r="E8" s="218"/>
      <c r="F8" s="218"/>
      <c r="G8" s="218"/>
      <c r="H8" s="255"/>
      <c r="I8" s="255"/>
    </row>
    <row r="9" spans="1:9" ht="2.25" customHeight="1">
      <c r="A9" s="111"/>
      <c r="B9" s="112"/>
      <c r="C9" s="112"/>
      <c r="D9" s="112"/>
      <c r="E9" s="112"/>
      <c r="F9" s="112"/>
      <c r="G9" s="112"/>
      <c r="H9" s="196"/>
      <c r="I9" s="112"/>
    </row>
    <row r="10" spans="1:9" ht="9" customHeight="1">
      <c r="A10" s="258" t="s">
        <v>313</v>
      </c>
      <c r="B10" s="4"/>
      <c r="C10" s="259">
        <f aca="true" t="shared" si="0" ref="C10:H10">+C12+C21+C32+C43+C55+C66+C71+C81+C86</f>
        <v>11475191872</v>
      </c>
      <c r="D10" s="259">
        <f t="shared" si="0"/>
        <v>407408255.1</v>
      </c>
      <c r="E10" s="259">
        <f t="shared" si="0"/>
        <v>11882600127.1</v>
      </c>
      <c r="F10" s="259">
        <f t="shared" si="0"/>
        <v>6647405026.6</v>
      </c>
      <c r="G10" s="259">
        <f t="shared" si="0"/>
        <v>6451213595.98</v>
      </c>
      <c r="H10" s="260">
        <f t="shared" si="0"/>
        <v>5235195100.499999</v>
      </c>
      <c r="I10" s="261"/>
    </row>
    <row r="11" spans="1:9" ht="2.25" customHeight="1">
      <c r="A11" s="3"/>
      <c r="B11" s="4"/>
      <c r="C11" s="4"/>
      <c r="D11" s="4"/>
      <c r="E11" s="4"/>
      <c r="F11" s="4"/>
      <c r="G11" s="4"/>
      <c r="H11" s="13"/>
      <c r="I11" s="4"/>
    </row>
    <row r="12" spans="1:9" s="221" customFormat="1" ht="9" customHeight="1">
      <c r="A12" s="262" t="s">
        <v>314</v>
      </c>
      <c r="B12" s="199"/>
      <c r="C12" s="263">
        <f>SUM(C13:C19)</f>
        <v>3448441329.2799997</v>
      </c>
      <c r="D12" s="263">
        <f>SUM(D13:D19)</f>
        <v>9184084.639999999</v>
      </c>
      <c r="E12" s="263">
        <f>SUM(E13:E19)</f>
        <v>3457625413.92</v>
      </c>
      <c r="F12" s="263">
        <f>SUM(F13:F19)</f>
        <v>1408092980.26</v>
      </c>
      <c r="G12" s="263">
        <f>SUM(G13:G19)</f>
        <v>1401485869.37</v>
      </c>
      <c r="H12" s="264">
        <f>SUM(H13:I19)</f>
        <v>2049532433.6599998</v>
      </c>
      <c r="I12" s="265"/>
    </row>
    <row r="13" spans="1:9" s="221" customFormat="1" ht="9" customHeight="1">
      <c r="A13" s="266" t="s">
        <v>315</v>
      </c>
      <c r="B13" s="199"/>
      <c r="C13" s="263">
        <v>1309464972.26</v>
      </c>
      <c r="D13" s="263">
        <v>-7543253.93</v>
      </c>
      <c r="E13" s="263">
        <f>SUM(C13:D13)</f>
        <v>1301921718.33</v>
      </c>
      <c r="F13" s="263">
        <v>641837460.28</v>
      </c>
      <c r="G13" s="263">
        <v>641418276.21</v>
      </c>
      <c r="H13" s="264">
        <f>+E13-F13</f>
        <v>660084258.05</v>
      </c>
      <c r="I13" s="265"/>
    </row>
    <row r="14" spans="1:9" s="221" customFormat="1" ht="9" customHeight="1">
      <c r="A14" s="266" t="s">
        <v>316</v>
      </c>
      <c r="B14" s="199"/>
      <c r="C14" s="263">
        <v>91790137.06</v>
      </c>
      <c r="D14" s="263">
        <v>10392663.86</v>
      </c>
      <c r="E14" s="263">
        <f aca="true" t="shared" si="1" ref="E14:E19">SUM(C14:D14)</f>
        <v>102182800.92</v>
      </c>
      <c r="F14" s="263">
        <v>47955661.24</v>
      </c>
      <c r="G14" s="263">
        <v>47955661.24</v>
      </c>
      <c r="H14" s="264">
        <f aca="true" t="shared" si="2" ref="H14:H19">+E14-F14</f>
        <v>54227139.68</v>
      </c>
      <c r="I14" s="265"/>
    </row>
    <row r="15" spans="1:9" s="221" customFormat="1" ht="9" customHeight="1">
      <c r="A15" s="266" t="s">
        <v>317</v>
      </c>
      <c r="B15" s="199"/>
      <c r="C15" s="263">
        <v>641505985.82</v>
      </c>
      <c r="D15" s="263">
        <v>36041188.24</v>
      </c>
      <c r="E15" s="263">
        <f t="shared" si="1"/>
        <v>677547174.0600001</v>
      </c>
      <c r="F15" s="263">
        <v>170802070.15</v>
      </c>
      <c r="G15" s="263">
        <v>170715802.82</v>
      </c>
      <c r="H15" s="264">
        <f t="shared" si="2"/>
        <v>506745103.9100001</v>
      </c>
      <c r="I15" s="265"/>
    </row>
    <row r="16" spans="1:9" s="221" customFormat="1" ht="9" customHeight="1">
      <c r="A16" s="266" t="s">
        <v>318</v>
      </c>
      <c r="B16" s="199"/>
      <c r="C16" s="263">
        <v>430914591.1</v>
      </c>
      <c r="D16" s="263">
        <v>-11274474.34</v>
      </c>
      <c r="E16" s="263">
        <f t="shared" si="1"/>
        <v>419640116.76000005</v>
      </c>
      <c r="F16" s="263">
        <v>212224582.11</v>
      </c>
      <c r="G16" s="263">
        <v>211791054.68</v>
      </c>
      <c r="H16" s="264">
        <f t="shared" si="2"/>
        <v>207415534.65000004</v>
      </c>
      <c r="I16" s="265"/>
    </row>
    <row r="17" spans="1:9" s="221" customFormat="1" ht="9" customHeight="1">
      <c r="A17" s="266" t="s">
        <v>319</v>
      </c>
      <c r="B17" s="199"/>
      <c r="C17" s="263">
        <v>642494265.99</v>
      </c>
      <c r="D17" s="263">
        <v>-7313648.58</v>
      </c>
      <c r="E17" s="263">
        <f t="shared" si="1"/>
        <v>635180617.41</v>
      </c>
      <c r="F17" s="263">
        <v>297746507.34</v>
      </c>
      <c r="G17" s="263">
        <v>292120358.05</v>
      </c>
      <c r="H17" s="264">
        <f t="shared" si="2"/>
        <v>337434110.07</v>
      </c>
      <c r="I17" s="265"/>
    </row>
    <row r="18" spans="1:9" s="221" customFormat="1" ht="9" customHeight="1">
      <c r="A18" s="266" t="s">
        <v>320</v>
      </c>
      <c r="B18" s="199"/>
      <c r="C18" s="263">
        <v>254740044.54</v>
      </c>
      <c r="D18" s="263">
        <v>-9916424.81</v>
      </c>
      <c r="E18" s="263">
        <f t="shared" si="1"/>
        <v>244823619.73</v>
      </c>
      <c r="F18" s="263">
        <v>0</v>
      </c>
      <c r="G18" s="263">
        <v>0</v>
      </c>
      <c r="H18" s="264">
        <f t="shared" si="2"/>
        <v>244823619.73</v>
      </c>
      <c r="I18" s="265"/>
    </row>
    <row r="19" spans="1:9" s="221" customFormat="1" ht="9" customHeight="1">
      <c r="A19" s="266" t="s">
        <v>321</v>
      </c>
      <c r="B19" s="199"/>
      <c r="C19" s="263">
        <v>77531332.51</v>
      </c>
      <c r="D19" s="263">
        <v>-1201965.8</v>
      </c>
      <c r="E19" s="263">
        <f t="shared" si="1"/>
        <v>76329366.71000001</v>
      </c>
      <c r="F19" s="263">
        <v>37526699.14</v>
      </c>
      <c r="G19" s="263">
        <v>37484716.37</v>
      </c>
      <c r="H19" s="264">
        <f t="shared" si="2"/>
        <v>38802667.57000001</v>
      </c>
      <c r="I19" s="265"/>
    </row>
    <row r="20" spans="1:9" s="221" customFormat="1" ht="2.25" customHeight="1">
      <c r="A20" s="202"/>
      <c r="B20" s="199"/>
      <c r="C20" s="199"/>
      <c r="D20" s="199"/>
      <c r="E20" s="199"/>
      <c r="F20" s="199"/>
      <c r="G20" s="199"/>
      <c r="H20" s="200"/>
      <c r="I20" s="199"/>
    </row>
    <row r="21" spans="1:9" s="221" customFormat="1" ht="9" customHeight="1">
      <c r="A21" s="262" t="s">
        <v>322</v>
      </c>
      <c r="B21" s="199"/>
      <c r="C21" s="263">
        <f>SUM(C22:C30)</f>
        <v>200546530.01000002</v>
      </c>
      <c r="D21" s="263">
        <f>SUM(D22:D30)</f>
        <v>6234620.090000001</v>
      </c>
      <c r="E21" s="263">
        <f>SUM(E22:E30)</f>
        <v>206781150.09999996</v>
      </c>
      <c r="F21" s="263">
        <f>SUM(F22:F30)</f>
        <v>117762395.72000001</v>
      </c>
      <c r="G21" s="263">
        <f>SUM(G22:G30)</f>
        <v>75646050.35000001</v>
      </c>
      <c r="H21" s="264">
        <f>SUM(H22:I30)</f>
        <v>89018754.38</v>
      </c>
      <c r="I21" s="265"/>
    </row>
    <row r="22" spans="1:9" s="221" customFormat="1" ht="9" customHeight="1">
      <c r="A22" s="266" t="s">
        <v>323</v>
      </c>
      <c r="B22" s="199"/>
      <c r="C22" s="267">
        <v>51288132.8</v>
      </c>
      <c r="D22" s="267">
        <v>-620609.46</v>
      </c>
      <c r="E22" s="267">
        <f>SUM(C22:D22)</f>
        <v>50667523.339999996</v>
      </c>
      <c r="F22" s="267">
        <v>49675370.66</v>
      </c>
      <c r="G22" s="267">
        <v>25532423.4</v>
      </c>
      <c r="H22" s="264">
        <f aca="true" t="shared" si="3" ref="H22:H30">+E22-F22</f>
        <v>992152.6799999997</v>
      </c>
      <c r="I22" s="265"/>
    </row>
    <row r="23" spans="1:9" s="221" customFormat="1" ht="9" customHeight="1">
      <c r="A23" s="266" t="s">
        <v>324</v>
      </c>
      <c r="B23" s="199"/>
      <c r="C23" s="263">
        <v>27044303.27</v>
      </c>
      <c r="D23" s="263">
        <v>146181.55</v>
      </c>
      <c r="E23" s="267">
        <f aca="true" t="shared" si="4" ref="E23:E30">SUM(C23:D23)</f>
        <v>27190484.82</v>
      </c>
      <c r="F23" s="263">
        <v>18690308.86</v>
      </c>
      <c r="G23" s="263">
        <v>16918623.93</v>
      </c>
      <c r="H23" s="264">
        <f t="shared" si="3"/>
        <v>8500175.96</v>
      </c>
      <c r="I23" s="265"/>
    </row>
    <row r="24" spans="1:9" s="221" customFormat="1" ht="9" customHeight="1">
      <c r="A24" s="266" t="s">
        <v>325</v>
      </c>
      <c r="B24" s="199"/>
      <c r="C24" s="267">
        <v>533050</v>
      </c>
      <c r="D24" s="267">
        <v>200</v>
      </c>
      <c r="E24" s="267">
        <f t="shared" si="4"/>
        <v>533250</v>
      </c>
      <c r="F24" s="267">
        <v>178</v>
      </c>
      <c r="G24" s="267">
        <v>178</v>
      </c>
      <c r="H24" s="264">
        <f t="shared" si="3"/>
        <v>533072</v>
      </c>
      <c r="I24" s="265"/>
    </row>
    <row r="25" spans="1:9" s="221" customFormat="1" ht="9" customHeight="1">
      <c r="A25" s="266" t="s">
        <v>326</v>
      </c>
      <c r="B25" s="199"/>
      <c r="C25" s="263">
        <v>6684913.59</v>
      </c>
      <c r="D25" s="263">
        <v>1156542.96</v>
      </c>
      <c r="E25" s="267">
        <f t="shared" si="4"/>
        <v>7841456.55</v>
      </c>
      <c r="F25" s="263">
        <v>699598.58</v>
      </c>
      <c r="G25" s="263">
        <v>686646.14</v>
      </c>
      <c r="H25" s="264">
        <f t="shared" si="3"/>
        <v>7141857.97</v>
      </c>
      <c r="I25" s="265"/>
    </row>
    <row r="26" spans="1:9" s="221" customFormat="1" ht="9" customHeight="1">
      <c r="A26" s="266" t="s">
        <v>327</v>
      </c>
      <c r="B26" s="199"/>
      <c r="C26" s="263">
        <v>11840266.62</v>
      </c>
      <c r="D26" s="263">
        <v>737465.04</v>
      </c>
      <c r="E26" s="267">
        <f t="shared" si="4"/>
        <v>12577731.66</v>
      </c>
      <c r="F26" s="263">
        <v>108142.17</v>
      </c>
      <c r="G26" s="263">
        <v>103742.17</v>
      </c>
      <c r="H26" s="264">
        <f t="shared" si="3"/>
        <v>12469589.49</v>
      </c>
      <c r="I26" s="265"/>
    </row>
    <row r="27" spans="1:9" s="221" customFormat="1" ht="9" customHeight="1">
      <c r="A27" s="266" t="s">
        <v>328</v>
      </c>
      <c r="B27" s="199"/>
      <c r="C27" s="263">
        <v>81054331.12</v>
      </c>
      <c r="D27" s="263">
        <v>4073636.22</v>
      </c>
      <c r="E27" s="267">
        <f t="shared" si="4"/>
        <v>85127967.34</v>
      </c>
      <c r="F27" s="263">
        <v>45368274.38</v>
      </c>
      <c r="G27" s="263">
        <v>29972696.53</v>
      </c>
      <c r="H27" s="264">
        <f t="shared" si="3"/>
        <v>39759692.96</v>
      </c>
      <c r="I27" s="265"/>
    </row>
    <row r="28" spans="1:9" s="221" customFormat="1" ht="9" customHeight="1">
      <c r="A28" s="266" t="s">
        <v>329</v>
      </c>
      <c r="B28" s="199"/>
      <c r="C28" s="267">
        <v>5056784.71</v>
      </c>
      <c r="D28" s="267">
        <v>-764327.76</v>
      </c>
      <c r="E28" s="267">
        <f t="shared" si="4"/>
        <v>4292456.95</v>
      </c>
      <c r="F28" s="267">
        <v>249070.9</v>
      </c>
      <c r="G28" s="267">
        <v>238652.68</v>
      </c>
      <c r="H28" s="264">
        <f t="shared" si="3"/>
        <v>4043386.0500000003</v>
      </c>
      <c r="I28" s="265"/>
    </row>
    <row r="29" spans="1:9" s="221" customFormat="1" ht="9" customHeight="1">
      <c r="A29" s="266" t="s">
        <v>330</v>
      </c>
      <c r="B29" s="199"/>
      <c r="C29" s="263">
        <v>11000</v>
      </c>
      <c r="D29" s="263">
        <v>23000</v>
      </c>
      <c r="E29" s="267">
        <f t="shared" si="4"/>
        <v>34000</v>
      </c>
      <c r="F29" s="263">
        <v>30412.64</v>
      </c>
      <c r="G29" s="263">
        <v>30412.64</v>
      </c>
      <c r="H29" s="264">
        <f t="shared" si="3"/>
        <v>3587.3600000000006</v>
      </c>
      <c r="I29" s="265"/>
    </row>
    <row r="30" spans="1:9" s="221" customFormat="1" ht="9" customHeight="1">
      <c r="A30" s="266" t="s">
        <v>331</v>
      </c>
      <c r="B30" s="199"/>
      <c r="C30" s="263">
        <v>17033747.9</v>
      </c>
      <c r="D30" s="263">
        <v>1482531.54</v>
      </c>
      <c r="E30" s="267">
        <f t="shared" si="4"/>
        <v>18516279.439999998</v>
      </c>
      <c r="F30" s="263">
        <v>2941039.53</v>
      </c>
      <c r="G30" s="263">
        <v>2162674.86</v>
      </c>
      <c r="H30" s="264">
        <f t="shared" si="3"/>
        <v>15575239.909999998</v>
      </c>
      <c r="I30" s="265"/>
    </row>
    <row r="31" spans="1:9" s="221" customFormat="1" ht="2.25" customHeight="1">
      <c r="A31" s="202"/>
      <c r="B31" s="199"/>
      <c r="C31" s="199"/>
      <c r="D31" s="199"/>
      <c r="E31" s="199"/>
      <c r="F31" s="199"/>
      <c r="G31" s="199"/>
      <c r="H31" s="200"/>
      <c r="I31" s="199"/>
    </row>
    <row r="32" spans="1:9" s="221" customFormat="1" ht="9" customHeight="1">
      <c r="A32" s="262" t="s">
        <v>332</v>
      </c>
      <c r="B32" s="199"/>
      <c r="C32" s="263">
        <f>SUM(C33:C41)</f>
        <v>312336210.86</v>
      </c>
      <c r="D32" s="263">
        <f>SUM(D33:D41)</f>
        <v>19145169.95</v>
      </c>
      <c r="E32" s="263">
        <f>SUM(E33:E41)</f>
        <v>331481380.81</v>
      </c>
      <c r="F32" s="263">
        <f>SUM(F33:F41)</f>
        <v>510658362.15</v>
      </c>
      <c r="G32" s="263">
        <f>SUM(G33:G41)</f>
        <v>482257154.4499999</v>
      </c>
      <c r="H32" s="264">
        <f>SUM(H33:I41)</f>
        <v>-179176981.34000003</v>
      </c>
      <c r="I32" s="265"/>
    </row>
    <row r="33" spans="1:9" s="221" customFormat="1" ht="9" customHeight="1">
      <c r="A33" s="266" t="s">
        <v>333</v>
      </c>
      <c r="B33" s="199"/>
      <c r="C33" s="263">
        <v>27595318.05</v>
      </c>
      <c r="D33" s="263">
        <v>170232.8</v>
      </c>
      <c r="E33" s="263">
        <f>SUM(C33:D33)</f>
        <v>27765550.85</v>
      </c>
      <c r="F33" s="263">
        <v>16827960.37</v>
      </c>
      <c r="G33" s="263">
        <v>16081358.86</v>
      </c>
      <c r="H33" s="264">
        <f aca="true" t="shared" si="5" ref="H33:H41">+E33-F33</f>
        <v>10937590.48</v>
      </c>
      <c r="I33" s="265"/>
    </row>
    <row r="34" spans="1:9" s="221" customFormat="1" ht="9" customHeight="1">
      <c r="A34" s="266" t="s">
        <v>334</v>
      </c>
      <c r="B34" s="199"/>
      <c r="C34" s="263">
        <v>45146042.6</v>
      </c>
      <c r="D34" s="263">
        <v>-632550.62</v>
      </c>
      <c r="E34" s="263">
        <f aca="true" t="shared" si="6" ref="E34:E41">SUM(C34:D34)</f>
        <v>44513491.980000004</v>
      </c>
      <c r="F34" s="263">
        <v>11127210.56</v>
      </c>
      <c r="G34" s="263">
        <v>9804940.27</v>
      </c>
      <c r="H34" s="264">
        <f t="shared" si="5"/>
        <v>33386281.42</v>
      </c>
      <c r="I34" s="265"/>
    </row>
    <row r="35" spans="1:9" s="221" customFormat="1" ht="9" customHeight="1">
      <c r="A35" s="266" t="s">
        <v>335</v>
      </c>
      <c r="B35" s="199"/>
      <c r="C35" s="267">
        <v>30957179.24</v>
      </c>
      <c r="D35" s="267">
        <v>20358062.49</v>
      </c>
      <c r="E35" s="263">
        <f t="shared" si="6"/>
        <v>51315241.73</v>
      </c>
      <c r="F35" s="267">
        <v>26267372.95</v>
      </c>
      <c r="G35" s="267">
        <v>26126280.99</v>
      </c>
      <c r="H35" s="264">
        <f t="shared" si="5"/>
        <v>25047868.779999997</v>
      </c>
      <c r="I35" s="265"/>
    </row>
    <row r="36" spans="1:9" s="221" customFormat="1" ht="9" customHeight="1">
      <c r="A36" s="266" t="s">
        <v>336</v>
      </c>
      <c r="B36" s="199"/>
      <c r="C36" s="263">
        <v>47304209.95</v>
      </c>
      <c r="D36" s="263">
        <v>464836.55</v>
      </c>
      <c r="E36" s="263">
        <f t="shared" si="6"/>
        <v>47769046.5</v>
      </c>
      <c r="F36" s="263">
        <v>248013957.28</v>
      </c>
      <c r="G36" s="263">
        <v>247713040.42</v>
      </c>
      <c r="H36" s="264">
        <f t="shared" si="5"/>
        <v>-200244910.78</v>
      </c>
      <c r="I36" s="265"/>
    </row>
    <row r="37" spans="1:9" s="221" customFormat="1" ht="9" customHeight="1">
      <c r="A37" s="266" t="s">
        <v>337</v>
      </c>
      <c r="B37" s="199"/>
      <c r="C37" s="267">
        <v>11908541.26</v>
      </c>
      <c r="D37" s="267">
        <v>1404536.86</v>
      </c>
      <c r="E37" s="263">
        <f t="shared" si="6"/>
        <v>13313078.12</v>
      </c>
      <c r="F37" s="267">
        <v>1420760.8</v>
      </c>
      <c r="G37" s="267">
        <v>1282568.01</v>
      </c>
      <c r="H37" s="264">
        <f t="shared" si="5"/>
        <v>11892317.319999998</v>
      </c>
      <c r="I37" s="265"/>
    </row>
    <row r="38" spans="1:9" s="221" customFormat="1" ht="9" customHeight="1">
      <c r="A38" s="266" t="s">
        <v>338</v>
      </c>
      <c r="B38" s="199"/>
      <c r="C38" s="263">
        <v>38318918.96</v>
      </c>
      <c r="D38" s="263">
        <v>-3405.92</v>
      </c>
      <c r="E38" s="263">
        <f t="shared" si="6"/>
        <v>38315513.04</v>
      </c>
      <c r="F38" s="263">
        <v>16448557.49</v>
      </c>
      <c r="G38" s="263">
        <v>16425357.49</v>
      </c>
      <c r="H38" s="264">
        <f t="shared" si="5"/>
        <v>21866955.549999997</v>
      </c>
      <c r="I38" s="265"/>
    </row>
    <row r="39" spans="1:9" s="221" customFormat="1" ht="9" customHeight="1">
      <c r="A39" s="266" t="s">
        <v>339</v>
      </c>
      <c r="B39" s="199"/>
      <c r="C39" s="263">
        <v>20858567.03</v>
      </c>
      <c r="D39" s="263">
        <v>441382.1</v>
      </c>
      <c r="E39" s="263">
        <f>SUM(C39:D39)</f>
        <v>21299949.130000003</v>
      </c>
      <c r="F39" s="263">
        <v>5313190.1</v>
      </c>
      <c r="G39" s="263">
        <v>5035807.01</v>
      </c>
      <c r="H39" s="264">
        <f t="shared" si="5"/>
        <v>15986759.030000003</v>
      </c>
      <c r="I39" s="265"/>
    </row>
    <row r="40" spans="1:9" s="221" customFormat="1" ht="9" customHeight="1">
      <c r="A40" s="266" t="s">
        <v>340</v>
      </c>
      <c r="B40" s="199"/>
      <c r="C40" s="263">
        <v>43283555.37</v>
      </c>
      <c r="D40" s="263">
        <v>-397888.52</v>
      </c>
      <c r="E40" s="263">
        <f t="shared" si="6"/>
        <v>42885666.849999994</v>
      </c>
      <c r="F40" s="263">
        <v>3218226.2</v>
      </c>
      <c r="G40" s="263">
        <v>3152873.71</v>
      </c>
      <c r="H40" s="264">
        <f t="shared" si="5"/>
        <v>39667440.64999999</v>
      </c>
      <c r="I40" s="265"/>
    </row>
    <row r="41" spans="1:9" s="221" customFormat="1" ht="9" customHeight="1">
      <c r="A41" s="266" t="s">
        <v>341</v>
      </c>
      <c r="B41" s="199"/>
      <c r="C41" s="263">
        <v>46963878.4</v>
      </c>
      <c r="D41" s="263">
        <v>-2660035.79</v>
      </c>
      <c r="E41" s="263">
        <f t="shared" si="6"/>
        <v>44303842.61</v>
      </c>
      <c r="F41" s="263">
        <v>182021126.4</v>
      </c>
      <c r="G41" s="263">
        <v>156634927.69</v>
      </c>
      <c r="H41" s="264">
        <f t="shared" si="5"/>
        <v>-137717283.79000002</v>
      </c>
      <c r="I41" s="265"/>
    </row>
    <row r="42" spans="1:9" s="221" customFormat="1" ht="2.25" customHeight="1">
      <c r="A42" s="202"/>
      <c r="B42" s="199"/>
      <c r="C42" s="199"/>
      <c r="D42" s="199"/>
      <c r="E42" s="199"/>
      <c r="F42" s="199"/>
      <c r="G42" s="199"/>
      <c r="H42" s="200"/>
      <c r="I42" s="199"/>
    </row>
    <row r="43" spans="1:9" s="221" customFormat="1" ht="9" customHeight="1">
      <c r="A43" s="268" t="s">
        <v>342</v>
      </c>
      <c r="B43" s="199"/>
      <c r="C43" s="269">
        <f>SUM(C45:C53)</f>
        <v>4378583122.51</v>
      </c>
      <c r="D43" s="269">
        <f>SUM(D45:D53)</f>
        <v>130351397.78999999</v>
      </c>
      <c r="E43" s="269">
        <f>SUM(E45:E53)</f>
        <v>4508934520.3</v>
      </c>
      <c r="F43" s="269">
        <f>SUM(F45:F53)</f>
        <v>2663116846.3800006</v>
      </c>
      <c r="G43" s="269">
        <f>SUM(G45:G53)</f>
        <v>2546215983.45</v>
      </c>
      <c r="H43" s="270">
        <f>SUM(H45:I53)</f>
        <v>1845817673.92</v>
      </c>
      <c r="I43" s="271"/>
    </row>
    <row r="44" spans="1:9" s="221" customFormat="1" ht="9" customHeight="1">
      <c r="A44" s="268"/>
      <c r="B44" s="199"/>
      <c r="C44" s="269"/>
      <c r="D44" s="269"/>
      <c r="E44" s="269"/>
      <c r="F44" s="269"/>
      <c r="G44" s="269"/>
      <c r="H44" s="270"/>
      <c r="I44" s="271"/>
    </row>
    <row r="45" spans="1:9" s="221" customFormat="1" ht="9" customHeight="1">
      <c r="A45" s="266" t="s">
        <v>343</v>
      </c>
      <c r="B45" s="199"/>
      <c r="C45" s="267">
        <v>3766597342.38</v>
      </c>
      <c r="D45" s="267">
        <v>52736295.24</v>
      </c>
      <c r="E45" s="267">
        <f>SUM(C45:D45)</f>
        <v>3819333637.62</v>
      </c>
      <c r="F45" s="267">
        <v>2085412744.31</v>
      </c>
      <c r="G45" s="267">
        <v>2021279634.89</v>
      </c>
      <c r="H45" s="264">
        <f aca="true" t="shared" si="7" ref="H45:H53">+E45-F45</f>
        <v>1733920893.31</v>
      </c>
      <c r="I45" s="265"/>
    </row>
    <row r="46" spans="1:9" s="221" customFormat="1" ht="9" customHeight="1">
      <c r="A46" s="266" t="s">
        <v>344</v>
      </c>
      <c r="B46" s="199"/>
      <c r="C46" s="263">
        <v>189726603</v>
      </c>
      <c r="D46" s="263">
        <v>224264.55</v>
      </c>
      <c r="E46" s="267">
        <f aca="true" t="shared" si="8" ref="E46:E53">SUM(C46:D46)</f>
        <v>189950867.55</v>
      </c>
      <c r="F46" s="263">
        <v>78782753.88</v>
      </c>
      <c r="G46" s="263">
        <v>30010831.59</v>
      </c>
      <c r="H46" s="264">
        <f t="shared" si="7"/>
        <v>111168113.67000002</v>
      </c>
      <c r="I46" s="265"/>
    </row>
    <row r="47" spans="1:9" s="221" customFormat="1" ht="9" customHeight="1">
      <c r="A47" s="266" t="s">
        <v>345</v>
      </c>
      <c r="B47" s="199"/>
      <c r="C47" s="263">
        <v>20616472</v>
      </c>
      <c r="D47" s="263">
        <v>77390838</v>
      </c>
      <c r="E47" s="267">
        <f t="shared" si="8"/>
        <v>98007310</v>
      </c>
      <c r="F47" s="263">
        <v>59185508.73</v>
      </c>
      <c r="G47" s="263">
        <v>58445508.73</v>
      </c>
      <c r="H47" s="264">
        <f t="shared" si="7"/>
        <v>38821801.27</v>
      </c>
      <c r="I47" s="265"/>
    </row>
    <row r="48" spans="1:9" s="221" customFormat="1" ht="9" customHeight="1">
      <c r="A48" s="266" t="s">
        <v>346</v>
      </c>
      <c r="B48" s="199"/>
      <c r="C48" s="263">
        <v>183234960.13</v>
      </c>
      <c r="D48" s="263">
        <v>0</v>
      </c>
      <c r="E48" s="267">
        <f t="shared" si="8"/>
        <v>183234960.13</v>
      </c>
      <c r="F48" s="263">
        <v>26096882.82</v>
      </c>
      <c r="G48" s="263">
        <v>26096882.82</v>
      </c>
      <c r="H48" s="264">
        <f t="shared" si="7"/>
        <v>157138077.31</v>
      </c>
      <c r="I48" s="265"/>
    </row>
    <row r="49" spans="1:9" s="221" customFormat="1" ht="9" customHeight="1">
      <c r="A49" s="266" t="s">
        <v>347</v>
      </c>
      <c r="B49" s="199"/>
      <c r="C49" s="263">
        <v>217347745</v>
      </c>
      <c r="D49" s="263">
        <v>0</v>
      </c>
      <c r="E49" s="267">
        <f t="shared" si="8"/>
        <v>217347745</v>
      </c>
      <c r="F49" s="263">
        <v>411413764.84</v>
      </c>
      <c r="G49" s="263">
        <v>408268551.26</v>
      </c>
      <c r="H49" s="264">
        <f t="shared" si="7"/>
        <v>-194066019.83999997</v>
      </c>
      <c r="I49" s="265"/>
    </row>
    <row r="50" spans="1:9" s="221" customFormat="1" ht="9" customHeight="1">
      <c r="A50" s="266" t="s">
        <v>348</v>
      </c>
      <c r="B50" s="199"/>
      <c r="C50" s="267">
        <v>0</v>
      </c>
      <c r="D50" s="267">
        <v>0</v>
      </c>
      <c r="E50" s="267">
        <f t="shared" si="8"/>
        <v>0</v>
      </c>
      <c r="F50" s="267">
        <v>0</v>
      </c>
      <c r="G50" s="267">
        <v>0</v>
      </c>
      <c r="H50" s="264">
        <f t="shared" si="7"/>
        <v>0</v>
      </c>
      <c r="I50" s="265"/>
    </row>
    <row r="51" spans="1:9" s="221" customFormat="1" ht="9" customHeight="1">
      <c r="A51" s="266" t="s">
        <v>349</v>
      </c>
      <c r="B51" s="199"/>
      <c r="C51" s="263">
        <v>0</v>
      </c>
      <c r="D51" s="263">
        <v>0</v>
      </c>
      <c r="E51" s="267">
        <f t="shared" si="8"/>
        <v>0</v>
      </c>
      <c r="F51" s="263">
        <v>0</v>
      </c>
      <c r="G51" s="263">
        <v>0</v>
      </c>
      <c r="H51" s="264">
        <f t="shared" si="7"/>
        <v>0</v>
      </c>
      <c r="I51" s="265"/>
    </row>
    <row r="52" spans="1:9" s="221" customFormat="1" ht="9" customHeight="1">
      <c r="A52" s="266" t="s">
        <v>350</v>
      </c>
      <c r="B52" s="199"/>
      <c r="C52" s="263">
        <v>1060000</v>
      </c>
      <c r="D52" s="263">
        <v>0</v>
      </c>
      <c r="E52" s="267">
        <f t="shared" si="8"/>
        <v>1060000</v>
      </c>
      <c r="F52" s="263">
        <v>2225191.8</v>
      </c>
      <c r="G52" s="263">
        <v>2114574.16</v>
      </c>
      <c r="H52" s="264">
        <f t="shared" si="7"/>
        <v>-1165191.7999999998</v>
      </c>
      <c r="I52" s="265"/>
    </row>
    <row r="53" spans="1:9" s="221" customFormat="1" ht="9" customHeight="1">
      <c r="A53" s="266" t="s">
        <v>351</v>
      </c>
      <c r="B53" s="199"/>
      <c r="C53" s="263">
        <v>0</v>
      </c>
      <c r="D53" s="263">
        <v>0</v>
      </c>
      <c r="E53" s="267">
        <f t="shared" si="8"/>
        <v>0</v>
      </c>
      <c r="F53" s="263">
        <v>0</v>
      </c>
      <c r="G53" s="263">
        <v>0</v>
      </c>
      <c r="H53" s="264">
        <f t="shared" si="7"/>
        <v>0</v>
      </c>
      <c r="I53" s="265"/>
    </row>
    <row r="54" spans="1:9" s="221" customFormat="1" ht="2.25" customHeight="1">
      <c r="A54" s="202"/>
      <c r="B54" s="199"/>
      <c r="C54" s="199"/>
      <c r="D54" s="199"/>
      <c r="E54" s="199"/>
      <c r="F54" s="199"/>
      <c r="G54" s="199"/>
      <c r="H54" s="200"/>
      <c r="I54" s="199"/>
    </row>
    <row r="55" spans="1:9" s="221" customFormat="1" ht="9" customHeight="1">
      <c r="A55" s="272" t="s">
        <v>352</v>
      </c>
      <c r="B55" s="199"/>
      <c r="C55" s="263">
        <f>SUM(C56:C64)</f>
        <v>13368010.92</v>
      </c>
      <c r="D55" s="263">
        <f>SUM(D56:D64)</f>
        <v>20688539.41</v>
      </c>
      <c r="E55" s="263">
        <f>SUM(E56:E64)</f>
        <v>34056550.33</v>
      </c>
      <c r="F55" s="263">
        <f>SUM(F56:F64)</f>
        <v>36298302.34</v>
      </c>
      <c r="G55" s="263">
        <f>SUM(G56:G64)</f>
        <v>36139608.97</v>
      </c>
      <c r="H55" s="264">
        <f>SUM(H56:I64)</f>
        <v>-2241752.009999997</v>
      </c>
      <c r="I55" s="265"/>
    </row>
    <row r="56" spans="1:9" s="221" customFormat="1" ht="9" customHeight="1">
      <c r="A56" s="266" t="s">
        <v>353</v>
      </c>
      <c r="B56" s="199"/>
      <c r="C56" s="263">
        <v>8956164.64</v>
      </c>
      <c r="D56" s="263">
        <v>1102222.16</v>
      </c>
      <c r="E56" s="263">
        <f>SUM(C56:D56)</f>
        <v>10058386.8</v>
      </c>
      <c r="F56" s="263">
        <v>936324.45</v>
      </c>
      <c r="G56" s="263">
        <v>778969.08</v>
      </c>
      <c r="H56" s="264">
        <f aca="true" t="shared" si="9" ref="H56:H64">+E56-F56</f>
        <v>9122062.350000001</v>
      </c>
      <c r="I56" s="265"/>
    </row>
    <row r="57" spans="1:9" s="221" customFormat="1" ht="9" customHeight="1">
      <c r="A57" s="266" t="s">
        <v>354</v>
      </c>
      <c r="B57" s="199"/>
      <c r="C57" s="263">
        <v>231202</v>
      </c>
      <c r="D57" s="263">
        <v>175759</v>
      </c>
      <c r="E57" s="263">
        <f aca="true" t="shared" si="10" ref="E57:E64">SUM(C57:D57)</f>
        <v>406961</v>
      </c>
      <c r="F57" s="263">
        <v>928</v>
      </c>
      <c r="G57" s="263">
        <v>928</v>
      </c>
      <c r="H57" s="264">
        <f t="shared" si="9"/>
        <v>406033</v>
      </c>
      <c r="I57" s="265"/>
    </row>
    <row r="58" spans="1:9" s="221" customFormat="1" ht="9" customHeight="1">
      <c r="A58" s="266" t="s">
        <v>355</v>
      </c>
      <c r="B58" s="199"/>
      <c r="C58" s="263">
        <v>13080</v>
      </c>
      <c r="D58" s="263">
        <v>0</v>
      </c>
      <c r="E58" s="263">
        <f t="shared" si="10"/>
        <v>13080</v>
      </c>
      <c r="F58" s="263">
        <v>0</v>
      </c>
      <c r="G58" s="263">
        <v>0</v>
      </c>
      <c r="H58" s="264">
        <f t="shared" si="9"/>
        <v>13080</v>
      </c>
      <c r="I58" s="265"/>
    </row>
    <row r="59" spans="1:9" s="221" customFormat="1" ht="9" customHeight="1">
      <c r="A59" s="266" t="s">
        <v>356</v>
      </c>
      <c r="B59" s="199"/>
      <c r="C59" s="263">
        <v>1250002</v>
      </c>
      <c r="D59" s="263">
        <v>1831068</v>
      </c>
      <c r="E59" s="263">
        <f t="shared" si="10"/>
        <v>3081070</v>
      </c>
      <c r="F59" s="263">
        <v>26370116</v>
      </c>
      <c r="G59" s="263">
        <v>26370116</v>
      </c>
      <c r="H59" s="264">
        <f t="shared" si="9"/>
        <v>-23289046</v>
      </c>
      <c r="I59" s="265"/>
    </row>
    <row r="60" spans="1:9" s="221" customFormat="1" ht="9" customHeight="1">
      <c r="A60" s="266" t="s">
        <v>357</v>
      </c>
      <c r="B60" s="199"/>
      <c r="C60" s="263">
        <v>0</v>
      </c>
      <c r="D60" s="263">
        <v>0</v>
      </c>
      <c r="E60" s="263">
        <f t="shared" si="10"/>
        <v>0</v>
      </c>
      <c r="F60" s="263">
        <v>0</v>
      </c>
      <c r="G60" s="263">
        <v>0</v>
      </c>
      <c r="H60" s="264">
        <f t="shared" si="9"/>
        <v>0</v>
      </c>
      <c r="I60" s="265"/>
    </row>
    <row r="61" spans="1:9" s="221" customFormat="1" ht="9" customHeight="1">
      <c r="A61" s="266" t="s">
        <v>358</v>
      </c>
      <c r="B61" s="199"/>
      <c r="C61" s="263">
        <v>1513260.28</v>
      </c>
      <c r="D61" s="263">
        <v>16703647.25</v>
      </c>
      <c r="E61" s="263">
        <f t="shared" si="10"/>
        <v>18216907.53</v>
      </c>
      <c r="F61" s="263">
        <v>8982703.69</v>
      </c>
      <c r="G61" s="263">
        <v>8981365.69</v>
      </c>
      <c r="H61" s="264">
        <f t="shared" si="9"/>
        <v>9234203.840000002</v>
      </c>
      <c r="I61" s="265"/>
    </row>
    <row r="62" spans="1:9" s="221" customFormat="1" ht="9" customHeight="1">
      <c r="A62" s="266" t="s">
        <v>359</v>
      </c>
      <c r="B62" s="199"/>
      <c r="C62" s="263">
        <v>0</v>
      </c>
      <c r="D62" s="263">
        <v>0</v>
      </c>
      <c r="E62" s="263">
        <f t="shared" si="10"/>
        <v>0</v>
      </c>
      <c r="F62" s="263">
        <v>0</v>
      </c>
      <c r="G62" s="263">
        <v>0</v>
      </c>
      <c r="H62" s="264">
        <f t="shared" si="9"/>
        <v>0</v>
      </c>
      <c r="I62" s="265"/>
    </row>
    <row r="63" spans="1:9" s="221" customFormat="1" ht="9" customHeight="1">
      <c r="A63" s="266" t="s">
        <v>360</v>
      </c>
      <c r="B63" s="199"/>
      <c r="C63" s="263">
        <v>0</v>
      </c>
      <c r="D63" s="263">
        <v>0</v>
      </c>
      <c r="E63" s="263">
        <f t="shared" si="10"/>
        <v>0</v>
      </c>
      <c r="F63" s="263">
        <v>0</v>
      </c>
      <c r="G63" s="263">
        <v>0</v>
      </c>
      <c r="H63" s="264">
        <f t="shared" si="9"/>
        <v>0</v>
      </c>
      <c r="I63" s="265"/>
    </row>
    <row r="64" spans="1:9" s="221" customFormat="1" ht="9" customHeight="1">
      <c r="A64" s="266" t="s">
        <v>361</v>
      </c>
      <c r="B64" s="199"/>
      <c r="C64" s="263">
        <v>1404302</v>
      </c>
      <c r="D64" s="263">
        <v>875843</v>
      </c>
      <c r="E64" s="263">
        <f t="shared" si="10"/>
        <v>2280145</v>
      </c>
      <c r="F64" s="263">
        <v>8230.2</v>
      </c>
      <c r="G64" s="263">
        <v>8230.2</v>
      </c>
      <c r="H64" s="264">
        <f t="shared" si="9"/>
        <v>2271914.8</v>
      </c>
      <c r="I64" s="265"/>
    </row>
    <row r="65" spans="1:9" s="221" customFormat="1" ht="2.25" customHeight="1">
      <c r="A65" s="202"/>
      <c r="B65" s="199"/>
      <c r="C65" s="199"/>
      <c r="D65" s="199"/>
      <c r="E65" s="199"/>
      <c r="F65" s="199"/>
      <c r="G65" s="199"/>
      <c r="H65" s="200"/>
      <c r="I65" s="199"/>
    </row>
    <row r="66" spans="1:9" s="221" customFormat="1" ht="9" customHeight="1">
      <c r="A66" s="262" t="s">
        <v>362</v>
      </c>
      <c r="B66" s="199"/>
      <c r="C66" s="263">
        <f>SUM(C67:C69)</f>
        <v>90654629</v>
      </c>
      <c r="D66" s="263">
        <f>SUM(D67:D69)</f>
        <v>220846527.81</v>
      </c>
      <c r="E66" s="263">
        <f>SUM(E67:E69)</f>
        <v>311501156.81</v>
      </c>
      <c r="F66" s="263">
        <f>SUM(F67:F69)</f>
        <v>100304578.46</v>
      </c>
      <c r="G66" s="263">
        <f>SUM(G67:G69)</f>
        <v>100300368.1</v>
      </c>
      <c r="H66" s="264">
        <f>SUM(H67:I69)</f>
        <v>211196578.35000002</v>
      </c>
      <c r="I66" s="265"/>
    </row>
    <row r="67" spans="1:9" s="221" customFormat="1" ht="9" customHeight="1">
      <c r="A67" s="266" t="s">
        <v>363</v>
      </c>
      <c r="B67" s="199"/>
      <c r="C67" s="263">
        <v>90654629</v>
      </c>
      <c r="D67" s="263">
        <v>218441290.81</v>
      </c>
      <c r="E67" s="263">
        <f>SUM(C67:D67)</f>
        <v>309095919.81</v>
      </c>
      <c r="F67" s="263">
        <v>100304578.46</v>
      </c>
      <c r="G67" s="263">
        <v>100300368.1</v>
      </c>
      <c r="H67" s="264">
        <f>+E67-F67</f>
        <v>208791341.35000002</v>
      </c>
      <c r="I67" s="265"/>
    </row>
    <row r="68" spans="1:9" s="221" customFormat="1" ht="9" customHeight="1">
      <c r="A68" s="266" t="s">
        <v>364</v>
      </c>
      <c r="B68" s="199"/>
      <c r="C68" s="263">
        <v>0</v>
      </c>
      <c r="D68" s="263">
        <v>2405237</v>
      </c>
      <c r="E68" s="263">
        <f>SUM(C68:D68)</f>
        <v>2405237</v>
      </c>
      <c r="F68" s="263">
        <v>0</v>
      </c>
      <c r="G68" s="263">
        <v>0</v>
      </c>
      <c r="H68" s="264">
        <f>+E68-F68</f>
        <v>2405237</v>
      </c>
      <c r="I68" s="265"/>
    </row>
    <row r="69" spans="1:9" s="221" customFormat="1" ht="9" customHeight="1">
      <c r="A69" s="266" t="s">
        <v>365</v>
      </c>
      <c r="B69" s="199"/>
      <c r="C69" s="263">
        <v>0</v>
      </c>
      <c r="D69" s="263">
        <v>0</v>
      </c>
      <c r="E69" s="263">
        <f>SUM(C69:D69)</f>
        <v>0</v>
      </c>
      <c r="F69" s="263">
        <v>0</v>
      </c>
      <c r="G69" s="263">
        <v>0</v>
      </c>
      <c r="H69" s="264">
        <f>+E69-F69</f>
        <v>0</v>
      </c>
      <c r="I69" s="265"/>
    </row>
    <row r="70" spans="1:9" s="221" customFormat="1" ht="2.25" customHeight="1">
      <c r="A70" s="202"/>
      <c r="B70" s="199"/>
      <c r="C70" s="199"/>
      <c r="D70" s="199"/>
      <c r="E70" s="199"/>
      <c r="F70" s="199"/>
      <c r="G70" s="199"/>
      <c r="H70" s="200"/>
      <c r="I70" s="199"/>
    </row>
    <row r="71" spans="1:9" s="221" customFormat="1" ht="9" customHeight="1">
      <c r="A71" s="272" t="s">
        <v>366</v>
      </c>
      <c r="B71" s="199"/>
      <c r="C71" s="267">
        <f>SUM(C72:C79)</f>
        <v>7294101.62</v>
      </c>
      <c r="D71" s="267">
        <f>SUM(D72:D79)</f>
        <v>0</v>
      </c>
      <c r="E71" s="267">
        <f>SUM(E72:E79)</f>
        <v>7294101.62</v>
      </c>
      <c r="F71" s="267">
        <f>SUM(F72:F79)</f>
        <v>0</v>
      </c>
      <c r="G71" s="267">
        <f>SUM(G72:G79)</f>
        <v>0</v>
      </c>
      <c r="H71" s="273">
        <f>SUM(H72:I79)</f>
        <v>7294101.62</v>
      </c>
      <c r="I71" s="271"/>
    </row>
    <row r="72" spans="1:9" s="221" customFormat="1" ht="9" customHeight="1">
      <c r="A72" s="266" t="s">
        <v>367</v>
      </c>
      <c r="B72" s="199"/>
      <c r="C72" s="267">
        <v>0</v>
      </c>
      <c r="D72" s="267">
        <v>0</v>
      </c>
      <c r="E72" s="267">
        <f>SUM(C72:D72)</f>
        <v>0</v>
      </c>
      <c r="F72" s="267">
        <v>0</v>
      </c>
      <c r="G72" s="267">
        <v>0</v>
      </c>
      <c r="H72" s="264">
        <f aca="true" t="shared" si="11" ref="H72:H79">+E72-F72</f>
        <v>0</v>
      </c>
      <c r="I72" s="265"/>
    </row>
    <row r="73" spans="1:9" s="221" customFormat="1" ht="9" customHeight="1">
      <c r="A73" s="266" t="s">
        <v>368</v>
      </c>
      <c r="B73" s="199"/>
      <c r="C73" s="263">
        <v>0</v>
      </c>
      <c r="D73" s="263">
        <v>0</v>
      </c>
      <c r="E73" s="263">
        <f>SUM(C73:D73)</f>
        <v>0</v>
      </c>
      <c r="F73" s="263">
        <v>0</v>
      </c>
      <c r="G73" s="263">
        <v>0</v>
      </c>
      <c r="H73" s="264">
        <f t="shared" si="11"/>
        <v>0</v>
      </c>
      <c r="I73" s="265"/>
    </row>
    <row r="74" spans="1:9" s="221" customFormat="1" ht="9" customHeight="1">
      <c r="A74" s="266" t="s">
        <v>369</v>
      </c>
      <c r="B74" s="199"/>
      <c r="C74" s="263">
        <v>0</v>
      </c>
      <c r="D74" s="263">
        <v>0</v>
      </c>
      <c r="E74" s="263">
        <f>SUM(C74:D74)</f>
        <v>0</v>
      </c>
      <c r="F74" s="263">
        <v>0</v>
      </c>
      <c r="G74" s="263">
        <v>0</v>
      </c>
      <c r="H74" s="264">
        <f t="shared" si="11"/>
        <v>0</v>
      </c>
      <c r="I74" s="265"/>
    </row>
    <row r="75" spans="1:9" s="221" customFormat="1" ht="9" customHeight="1">
      <c r="A75" s="266" t="s">
        <v>370</v>
      </c>
      <c r="B75" s="199"/>
      <c r="C75" s="263">
        <v>0</v>
      </c>
      <c r="D75" s="263">
        <v>0</v>
      </c>
      <c r="E75" s="263">
        <f>SUM(C75:D75)</f>
        <v>0</v>
      </c>
      <c r="F75" s="263">
        <v>0</v>
      </c>
      <c r="G75" s="263">
        <v>0</v>
      </c>
      <c r="H75" s="264">
        <f t="shared" si="11"/>
        <v>0</v>
      </c>
      <c r="I75" s="265"/>
    </row>
    <row r="76" spans="1:9" s="221" customFormat="1" ht="9" customHeight="1">
      <c r="A76" s="274" t="s">
        <v>371</v>
      </c>
      <c r="B76" s="199"/>
      <c r="C76" s="269">
        <v>7294101.62</v>
      </c>
      <c r="D76" s="269">
        <v>0</v>
      </c>
      <c r="E76" s="269">
        <f>SUM(C76:D77)</f>
        <v>7294101.62</v>
      </c>
      <c r="F76" s="269">
        <v>0</v>
      </c>
      <c r="G76" s="269">
        <v>0</v>
      </c>
      <c r="H76" s="270">
        <f t="shared" si="11"/>
        <v>7294101.62</v>
      </c>
      <c r="I76" s="271"/>
    </row>
    <row r="77" spans="1:9" s="221" customFormat="1" ht="9" customHeight="1">
      <c r="A77" s="274"/>
      <c r="B77" s="199"/>
      <c r="C77" s="269"/>
      <c r="D77" s="269"/>
      <c r="E77" s="269"/>
      <c r="F77" s="269"/>
      <c r="G77" s="269"/>
      <c r="H77" s="270"/>
      <c r="I77" s="271"/>
    </row>
    <row r="78" spans="1:9" s="221" customFormat="1" ht="9" customHeight="1">
      <c r="A78" s="266" t="s">
        <v>372</v>
      </c>
      <c r="B78" s="199"/>
      <c r="C78" s="263">
        <v>0</v>
      </c>
      <c r="D78" s="263">
        <v>0</v>
      </c>
      <c r="E78" s="263">
        <f>SUM(C78:D78)</f>
        <v>0</v>
      </c>
      <c r="F78" s="263">
        <v>0</v>
      </c>
      <c r="G78" s="263">
        <v>0</v>
      </c>
      <c r="H78" s="264">
        <f t="shared" si="11"/>
        <v>0</v>
      </c>
      <c r="I78" s="265"/>
    </row>
    <row r="79" spans="1:9" s="221" customFormat="1" ht="9" customHeight="1">
      <c r="A79" s="266" t="s">
        <v>373</v>
      </c>
      <c r="B79" s="199"/>
      <c r="C79" s="267">
        <v>0</v>
      </c>
      <c r="D79" s="267">
        <v>0</v>
      </c>
      <c r="E79" s="267">
        <f>SUM(C79:D79)</f>
        <v>0</v>
      </c>
      <c r="F79" s="267">
        <v>0</v>
      </c>
      <c r="G79" s="267">
        <v>0</v>
      </c>
      <c r="H79" s="264">
        <f t="shared" si="11"/>
        <v>0</v>
      </c>
      <c r="I79" s="265"/>
    </row>
    <row r="80" spans="1:9" s="221" customFormat="1" ht="2.25" customHeight="1">
      <c r="A80" s="202"/>
      <c r="B80" s="199"/>
      <c r="C80" s="199"/>
      <c r="D80" s="199"/>
      <c r="E80" s="199"/>
      <c r="F80" s="199"/>
      <c r="G80" s="199"/>
      <c r="H80" s="200"/>
      <c r="I80" s="199"/>
    </row>
    <row r="81" spans="1:9" s="221" customFormat="1" ht="9" customHeight="1">
      <c r="A81" s="262" t="s">
        <v>374</v>
      </c>
      <c r="B81" s="199"/>
      <c r="C81" s="263">
        <f>SUM(C82:C84)</f>
        <v>2484476740</v>
      </c>
      <c r="D81" s="263">
        <f>SUM(D82:D84)</f>
        <v>957915.41</v>
      </c>
      <c r="E81" s="263">
        <f>SUM(E82:E84)</f>
        <v>2485434655.41</v>
      </c>
      <c r="F81" s="263">
        <f>SUM(F82:F84)</f>
        <v>1380737195.5400002</v>
      </c>
      <c r="G81" s="263">
        <f>SUM(G82:G84)</f>
        <v>1378734195.5400002</v>
      </c>
      <c r="H81" s="264">
        <f>SUM(H82:I84)</f>
        <v>1104697459.87</v>
      </c>
      <c r="I81" s="265"/>
    </row>
    <row r="82" spans="1:9" s="221" customFormat="1" ht="9" customHeight="1">
      <c r="A82" s="266" t="s">
        <v>375</v>
      </c>
      <c r="B82" s="199"/>
      <c r="C82" s="263">
        <v>2484476740</v>
      </c>
      <c r="D82" s="263">
        <v>0</v>
      </c>
      <c r="E82" s="263">
        <f>SUM(C82:D82)</f>
        <v>2484476740</v>
      </c>
      <c r="F82" s="263">
        <v>1380228371.9</v>
      </c>
      <c r="G82" s="263">
        <v>1378225371.9</v>
      </c>
      <c r="H82" s="264">
        <f>+E82-F82</f>
        <v>1104248368.1</v>
      </c>
      <c r="I82" s="265"/>
    </row>
    <row r="83" spans="1:9" s="221" customFormat="1" ht="9" customHeight="1">
      <c r="A83" s="266" t="s">
        <v>376</v>
      </c>
      <c r="B83" s="199"/>
      <c r="C83" s="263">
        <v>0</v>
      </c>
      <c r="D83" s="263">
        <v>0</v>
      </c>
      <c r="E83" s="263">
        <f>SUM(C83:D83)</f>
        <v>0</v>
      </c>
      <c r="F83" s="263">
        <v>0</v>
      </c>
      <c r="G83" s="263">
        <v>0</v>
      </c>
      <c r="H83" s="264">
        <f>+E83-F83</f>
        <v>0</v>
      </c>
      <c r="I83" s="265"/>
    </row>
    <row r="84" spans="1:9" s="221" customFormat="1" ht="9" customHeight="1">
      <c r="A84" s="266" t="s">
        <v>377</v>
      </c>
      <c r="B84" s="199"/>
      <c r="C84" s="263">
        <v>0</v>
      </c>
      <c r="D84" s="263">
        <v>957915.41</v>
      </c>
      <c r="E84" s="263">
        <f>SUM(C84:D85)</f>
        <v>957915.41</v>
      </c>
      <c r="F84" s="263">
        <v>508823.64</v>
      </c>
      <c r="G84" s="263">
        <v>508823.64</v>
      </c>
      <c r="H84" s="264">
        <f>+E84-F84</f>
        <v>449091.77</v>
      </c>
      <c r="I84" s="265"/>
    </row>
    <row r="85" spans="1:9" s="221" customFormat="1" ht="2.25" customHeight="1">
      <c r="A85" s="202"/>
      <c r="B85" s="199"/>
      <c r="C85" s="199"/>
      <c r="D85" s="199"/>
      <c r="E85" s="199"/>
      <c r="F85" s="199"/>
      <c r="G85" s="199"/>
      <c r="H85" s="200"/>
      <c r="I85" s="199"/>
    </row>
    <row r="86" spans="1:9" s="221" customFormat="1" ht="9" customHeight="1">
      <c r="A86" s="262" t="s">
        <v>378</v>
      </c>
      <c r="B86" s="199"/>
      <c r="C86" s="263">
        <f>SUM(C87:C93)</f>
        <v>539491197.8</v>
      </c>
      <c r="D86" s="263">
        <f>SUM(D87:D93)</f>
        <v>0</v>
      </c>
      <c r="E86" s="263">
        <f>SUM(E87:E93)</f>
        <v>539491197.8</v>
      </c>
      <c r="F86" s="263">
        <f>SUM(F87:F93)</f>
        <v>430434365.75</v>
      </c>
      <c r="G86" s="263">
        <f>SUM(G87:G93)</f>
        <v>430434365.75</v>
      </c>
      <c r="H86" s="264">
        <f>SUM(H87:I93)</f>
        <v>109056832.04999998</v>
      </c>
      <c r="I86" s="265"/>
    </row>
    <row r="87" spans="1:9" s="221" customFormat="1" ht="9" customHeight="1">
      <c r="A87" s="266" t="s">
        <v>379</v>
      </c>
      <c r="B87" s="199"/>
      <c r="C87" s="263">
        <v>176644125.71</v>
      </c>
      <c r="D87" s="263">
        <v>0</v>
      </c>
      <c r="E87" s="263">
        <f>SUM(C87:D87)</f>
        <v>176644125.71</v>
      </c>
      <c r="F87" s="263">
        <v>236664597.78</v>
      </c>
      <c r="G87" s="263">
        <v>236664597.78</v>
      </c>
      <c r="H87" s="264">
        <f aca="true" t="shared" si="12" ref="H87:H93">+E87-F87</f>
        <v>-60020472.06999999</v>
      </c>
      <c r="I87" s="265"/>
    </row>
    <row r="88" spans="1:9" s="221" customFormat="1" ht="9" customHeight="1">
      <c r="A88" s="266" t="s">
        <v>380</v>
      </c>
      <c r="B88" s="199"/>
      <c r="C88" s="263">
        <v>362847072.09</v>
      </c>
      <c r="D88" s="263">
        <v>0</v>
      </c>
      <c r="E88" s="263">
        <f aca="true" t="shared" si="13" ref="E88:E93">SUM(C88:D88)</f>
        <v>362847072.09</v>
      </c>
      <c r="F88" s="263">
        <v>193769767.97</v>
      </c>
      <c r="G88" s="263">
        <v>193769767.97</v>
      </c>
      <c r="H88" s="264">
        <f t="shared" si="12"/>
        <v>169077304.11999997</v>
      </c>
      <c r="I88" s="265"/>
    </row>
    <row r="89" spans="1:9" s="221" customFormat="1" ht="9" customHeight="1">
      <c r="A89" s="266" t="s">
        <v>381</v>
      </c>
      <c r="B89" s="199"/>
      <c r="C89" s="263">
        <v>0</v>
      </c>
      <c r="D89" s="263">
        <v>0</v>
      </c>
      <c r="E89" s="263">
        <f t="shared" si="13"/>
        <v>0</v>
      </c>
      <c r="F89" s="263">
        <v>0</v>
      </c>
      <c r="G89" s="263">
        <v>0</v>
      </c>
      <c r="H89" s="264">
        <f t="shared" si="12"/>
        <v>0</v>
      </c>
      <c r="I89" s="265"/>
    </row>
    <row r="90" spans="1:9" s="221" customFormat="1" ht="9" customHeight="1">
      <c r="A90" s="266" t="s">
        <v>382</v>
      </c>
      <c r="B90" s="199"/>
      <c r="C90" s="263">
        <v>0</v>
      </c>
      <c r="D90" s="263">
        <v>0</v>
      </c>
      <c r="E90" s="263">
        <f t="shared" si="13"/>
        <v>0</v>
      </c>
      <c r="F90" s="263">
        <v>0</v>
      </c>
      <c r="G90" s="263">
        <v>0</v>
      </c>
      <c r="H90" s="264">
        <f t="shared" si="12"/>
        <v>0</v>
      </c>
      <c r="I90" s="265"/>
    </row>
    <row r="91" spans="1:9" s="221" customFormat="1" ht="9" customHeight="1">
      <c r="A91" s="266" t="s">
        <v>383</v>
      </c>
      <c r="B91" s="199"/>
      <c r="C91" s="263">
        <v>0</v>
      </c>
      <c r="D91" s="263">
        <v>0</v>
      </c>
      <c r="E91" s="263">
        <f t="shared" si="13"/>
        <v>0</v>
      </c>
      <c r="F91" s="263">
        <v>0</v>
      </c>
      <c r="G91" s="263">
        <v>0</v>
      </c>
      <c r="H91" s="264">
        <f t="shared" si="12"/>
        <v>0</v>
      </c>
      <c r="I91" s="265"/>
    </row>
    <row r="92" spans="1:9" s="221" customFormat="1" ht="9" customHeight="1">
      <c r="A92" s="266" t="s">
        <v>384</v>
      </c>
      <c r="B92" s="199"/>
      <c r="C92" s="263">
        <v>0</v>
      </c>
      <c r="D92" s="263">
        <v>0</v>
      </c>
      <c r="E92" s="263">
        <f t="shared" si="13"/>
        <v>0</v>
      </c>
      <c r="F92" s="263">
        <v>0</v>
      </c>
      <c r="G92" s="263">
        <v>0</v>
      </c>
      <c r="H92" s="264">
        <f t="shared" si="12"/>
        <v>0</v>
      </c>
      <c r="I92" s="265"/>
    </row>
    <row r="93" spans="1:9" s="221" customFormat="1" ht="9" customHeight="1">
      <c r="A93" s="266" t="s">
        <v>385</v>
      </c>
      <c r="B93" s="199"/>
      <c r="C93" s="263">
        <v>0</v>
      </c>
      <c r="D93" s="263">
        <v>0</v>
      </c>
      <c r="E93" s="263">
        <f t="shared" si="13"/>
        <v>0</v>
      </c>
      <c r="F93" s="263">
        <v>0</v>
      </c>
      <c r="G93" s="263">
        <v>0</v>
      </c>
      <c r="H93" s="264">
        <f t="shared" si="12"/>
        <v>0</v>
      </c>
      <c r="I93" s="265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3"/>
      <c r="I95" s="4"/>
    </row>
    <row r="96" spans="1:9" ht="9" customHeight="1">
      <c r="A96" s="258" t="s">
        <v>386</v>
      </c>
      <c r="B96" s="4"/>
      <c r="C96" s="259">
        <f>+C98+C107+C118+C129+C141+C152+C157+C167+C172</f>
        <v>13606605816</v>
      </c>
      <c r="D96" s="259">
        <f aca="true" t="shared" si="14" ref="D96:I96">+D98+D107+D118+D129+D141+D152+D157+D167+D172</f>
        <v>316988855.51</v>
      </c>
      <c r="E96" s="259">
        <f t="shared" si="14"/>
        <v>13923594671.51</v>
      </c>
      <c r="F96" s="259">
        <f t="shared" si="14"/>
        <v>6392791327.709999</v>
      </c>
      <c r="G96" s="259">
        <f t="shared" si="14"/>
        <v>6391139356.96</v>
      </c>
      <c r="H96" s="260">
        <f t="shared" si="14"/>
        <v>7530803343.800001</v>
      </c>
      <c r="I96" s="261">
        <f t="shared" si="14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3"/>
      <c r="I97" s="4"/>
    </row>
    <row r="98" spans="1:9" s="221" customFormat="1" ht="9" customHeight="1">
      <c r="A98" s="262" t="s">
        <v>314</v>
      </c>
      <c r="B98" s="199"/>
      <c r="C98" s="263">
        <f>SUM(C99:C105)</f>
        <v>17120456</v>
      </c>
      <c r="D98" s="263">
        <f>SUM(D99:D105)</f>
        <v>220761963</v>
      </c>
      <c r="E98" s="263">
        <f>SUM(E99:E105)</f>
        <v>237882419</v>
      </c>
      <c r="F98" s="263">
        <f>SUM(F99:F105)</f>
        <v>116537180.15</v>
      </c>
      <c r="G98" s="263">
        <f>SUM(G99:G105)</f>
        <v>115903352.71</v>
      </c>
      <c r="H98" s="264">
        <f>SUM(H99:I105)</f>
        <v>121345238.85000001</v>
      </c>
      <c r="I98" s="265"/>
    </row>
    <row r="99" spans="1:9" s="221" customFormat="1" ht="9" customHeight="1">
      <c r="A99" s="266" t="s">
        <v>315</v>
      </c>
      <c r="B99" s="199"/>
      <c r="C99" s="263">
        <v>10661307</v>
      </c>
      <c r="D99" s="263">
        <v>167183292.11</v>
      </c>
      <c r="E99" s="263">
        <f>SUM(C99:D99)</f>
        <v>177844599.11</v>
      </c>
      <c r="F99" s="263">
        <v>60833069.12</v>
      </c>
      <c r="G99" s="263">
        <v>60383210.62</v>
      </c>
      <c r="H99" s="264">
        <f aca="true" t="shared" si="15" ref="H99:H105">+E99-F99</f>
        <v>117011529.99000001</v>
      </c>
      <c r="I99" s="265"/>
    </row>
    <row r="100" spans="1:9" s="221" customFormat="1" ht="9" customHeight="1">
      <c r="A100" s="266" t="s">
        <v>316</v>
      </c>
      <c r="B100" s="199"/>
      <c r="C100" s="263">
        <v>0</v>
      </c>
      <c r="D100" s="263">
        <v>0</v>
      </c>
      <c r="E100" s="263">
        <f aca="true" t="shared" si="16" ref="E100:E105">SUM(C100:D100)</f>
        <v>0</v>
      </c>
      <c r="F100" s="263">
        <v>0</v>
      </c>
      <c r="G100" s="263">
        <v>0</v>
      </c>
      <c r="H100" s="264">
        <f t="shared" si="15"/>
        <v>0</v>
      </c>
      <c r="I100" s="265"/>
    </row>
    <row r="101" spans="1:9" s="221" customFormat="1" ht="9" customHeight="1">
      <c r="A101" s="266" t="s">
        <v>317</v>
      </c>
      <c r="B101" s="199"/>
      <c r="C101" s="263">
        <v>2429732</v>
      </c>
      <c r="D101" s="263">
        <v>3700377.25</v>
      </c>
      <c r="E101" s="263">
        <f t="shared" si="16"/>
        <v>6130109.25</v>
      </c>
      <c r="F101" s="263">
        <v>3717496.68</v>
      </c>
      <c r="G101" s="263">
        <v>3717496.68</v>
      </c>
      <c r="H101" s="264">
        <f t="shared" si="15"/>
        <v>2412612.57</v>
      </c>
      <c r="I101" s="265"/>
    </row>
    <row r="102" spans="1:9" s="221" customFormat="1" ht="9" customHeight="1">
      <c r="A102" s="266" t="s">
        <v>318</v>
      </c>
      <c r="B102" s="199"/>
      <c r="C102" s="263">
        <v>2497090</v>
      </c>
      <c r="D102" s="263">
        <v>18468003.64</v>
      </c>
      <c r="E102" s="263">
        <f t="shared" si="16"/>
        <v>20965093.64</v>
      </c>
      <c r="F102" s="263">
        <v>19890797.07</v>
      </c>
      <c r="G102" s="263">
        <v>19766728.14</v>
      </c>
      <c r="H102" s="264">
        <f t="shared" si="15"/>
        <v>1074296.5700000003</v>
      </c>
      <c r="I102" s="265"/>
    </row>
    <row r="103" spans="1:9" s="221" customFormat="1" ht="9" customHeight="1">
      <c r="A103" s="266" t="s">
        <v>319</v>
      </c>
      <c r="B103" s="199"/>
      <c r="C103" s="263">
        <v>1015732</v>
      </c>
      <c r="D103" s="263">
        <v>30141783.1</v>
      </c>
      <c r="E103" s="263">
        <f t="shared" si="16"/>
        <v>31157515.1</v>
      </c>
      <c r="F103" s="263">
        <v>30584994.58</v>
      </c>
      <c r="G103" s="263">
        <v>30545812.82</v>
      </c>
      <c r="H103" s="264">
        <f t="shared" si="15"/>
        <v>572520.5200000033</v>
      </c>
      <c r="I103" s="265"/>
    </row>
    <row r="104" spans="1:9" s="221" customFormat="1" ht="9" customHeight="1">
      <c r="A104" s="266" t="s">
        <v>320</v>
      </c>
      <c r="B104" s="199"/>
      <c r="C104" s="263">
        <v>0</v>
      </c>
      <c r="D104" s="263">
        <v>0</v>
      </c>
      <c r="E104" s="263">
        <f t="shared" si="16"/>
        <v>0</v>
      </c>
      <c r="F104" s="263">
        <v>0</v>
      </c>
      <c r="G104" s="263">
        <v>0</v>
      </c>
      <c r="H104" s="264">
        <f t="shared" si="15"/>
        <v>0</v>
      </c>
      <c r="I104" s="265"/>
    </row>
    <row r="105" spans="1:9" s="221" customFormat="1" ht="9" customHeight="1">
      <c r="A105" s="266" t="s">
        <v>321</v>
      </c>
      <c r="B105" s="199"/>
      <c r="C105" s="263">
        <v>516595</v>
      </c>
      <c r="D105" s="263">
        <v>1268506.9</v>
      </c>
      <c r="E105" s="263">
        <f t="shared" si="16"/>
        <v>1785101.9</v>
      </c>
      <c r="F105" s="263">
        <v>1510822.7</v>
      </c>
      <c r="G105" s="263">
        <v>1490104.45</v>
      </c>
      <c r="H105" s="264">
        <f t="shared" si="15"/>
        <v>274279.19999999995</v>
      </c>
      <c r="I105" s="265"/>
    </row>
    <row r="106" spans="1:9" s="221" customFormat="1" ht="3.75" customHeight="1">
      <c r="A106" s="202"/>
      <c r="B106" s="199"/>
      <c r="C106" s="199"/>
      <c r="D106" s="199"/>
      <c r="E106" s="199"/>
      <c r="F106" s="199"/>
      <c r="G106" s="199"/>
      <c r="H106" s="200"/>
      <c r="I106" s="199"/>
    </row>
    <row r="107" spans="1:9" s="221" customFormat="1" ht="9" customHeight="1">
      <c r="A107" s="262" t="s">
        <v>322</v>
      </c>
      <c r="B107" s="199"/>
      <c r="C107" s="263">
        <f aca="true" t="shared" si="17" ref="C107:I107">SUM(C108:C116)</f>
        <v>2951000</v>
      </c>
      <c r="D107" s="263">
        <f t="shared" si="17"/>
        <v>451377</v>
      </c>
      <c r="E107" s="263">
        <f t="shared" si="17"/>
        <v>3402377</v>
      </c>
      <c r="F107" s="263">
        <f t="shared" si="17"/>
        <v>316348.49</v>
      </c>
      <c r="G107" s="263">
        <f t="shared" si="17"/>
        <v>245277.46000000002</v>
      </c>
      <c r="H107" s="264">
        <f t="shared" si="17"/>
        <v>3086028.51</v>
      </c>
      <c r="I107" s="265">
        <f t="shared" si="17"/>
        <v>0</v>
      </c>
    </row>
    <row r="108" spans="1:9" s="221" customFormat="1" ht="9.75" customHeight="1">
      <c r="A108" s="266" t="s">
        <v>323</v>
      </c>
      <c r="B108" s="199"/>
      <c r="C108" s="267">
        <v>48000</v>
      </c>
      <c r="D108" s="267">
        <v>42000</v>
      </c>
      <c r="E108" s="267">
        <f>SUM(C108:D108)</f>
        <v>90000</v>
      </c>
      <c r="F108" s="267">
        <v>33386.45</v>
      </c>
      <c r="G108" s="267">
        <v>33386.45</v>
      </c>
      <c r="H108" s="264">
        <f aca="true" t="shared" si="18" ref="H108:H116">+E108-F108</f>
        <v>56613.55</v>
      </c>
      <c r="I108" s="265"/>
    </row>
    <row r="109" spans="1:9" s="221" customFormat="1" ht="9" customHeight="1">
      <c r="A109" s="266" t="s">
        <v>324</v>
      </c>
      <c r="B109" s="199"/>
      <c r="C109" s="263">
        <v>2613000</v>
      </c>
      <c r="D109" s="263">
        <v>2000</v>
      </c>
      <c r="E109" s="267">
        <f aca="true" t="shared" si="19" ref="E109:E116">SUM(C109:D109)</f>
        <v>2615000</v>
      </c>
      <c r="F109" s="263">
        <v>233037.04</v>
      </c>
      <c r="G109" s="263">
        <v>193966.01</v>
      </c>
      <c r="H109" s="264">
        <f t="shared" si="18"/>
        <v>2381962.96</v>
      </c>
      <c r="I109" s="265"/>
    </row>
    <row r="110" spans="1:9" s="221" customFormat="1" ht="9" customHeight="1">
      <c r="A110" s="266" t="s">
        <v>325</v>
      </c>
      <c r="B110" s="199"/>
      <c r="C110" s="267">
        <v>0</v>
      </c>
      <c r="D110" s="267">
        <v>0</v>
      </c>
      <c r="E110" s="267">
        <f t="shared" si="19"/>
        <v>0</v>
      </c>
      <c r="F110" s="267">
        <v>0</v>
      </c>
      <c r="G110" s="267">
        <v>0</v>
      </c>
      <c r="H110" s="264">
        <f t="shared" si="18"/>
        <v>0</v>
      </c>
      <c r="I110" s="265"/>
    </row>
    <row r="111" spans="1:9" s="221" customFormat="1" ht="9" customHeight="1">
      <c r="A111" s="266" t="s">
        <v>326</v>
      </c>
      <c r="B111" s="199"/>
      <c r="C111" s="263">
        <v>0</v>
      </c>
      <c r="D111" s="263">
        <v>40000</v>
      </c>
      <c r="E111" s="267">
        <f t="shared" si="19"/>
        <v>40000</v>
      </c>
      <c r="F111" s="263">
        <v>0</v>
      </c>
      <c r="G111" s="263">
        <v>0</v>
      </c>
      <c r="H111" s="264">
        <f t="shared" si="18"/>
        <v>40000</v>
      </c>
      <c r="I111" s="265"/>
    </row>
    <row r="112" spans="1:9" s="221" customFormat="1" ht="9" customHeight="1">
      <c r="A112" s="266" t="s">
        <v>327</v>
      </c>
      <c r="B112" s="199"/>
      <c r="C112" s="263">
        <v>0</v>
      </c>
      <c r="D112" s="263">
        <v>0</v>
      </c>
      <c r="E112" s="267">
        <f t="shared" si="19"/>
        <v>0</v>
      </c>
      <c r="F112" s="263">
        <v>0</v>
      </c>
      <c r="G112" s="263">
        <v>0</v>
      </c>
      <c r="H112" s="264">
        <f t="shared" si="18"/>
        <v>0</v>
      </c>
      <c r="I112" s="265"/>
    </row>
    <row r="113" spans="1:9" s="221" customFormat="1" ht="9" customHeight="1">
      <c r="A113" s="266" t="s">
        <v>328</v>
      </c>
      <c r="B113" s="199"/>
      <c r="C113" s="263">
        <v>10000</v>
      </c>
      <c r="D113" s="263">
        <v>47000</v>
      </c>
      <c r="E113" s="267">
        <f t="shared" si="19"/>
        <v>57000</v>
      </c>
      <c r="F113" s="263">
        <v>37000</v>
      </c>
      <c r="G113" s="263">
        <v>5000</v>
      </c>
      <c r="H113" s="264">
        <f t="shared" si="18"/>
        <v>20000</v>
      </c>
      <c r="I113" s="265"/>
    </row>
    <row r="114" spans="1:9" s="221" customFormat="1" ht="9" customHeight="1">
      <c r="A114" s="266" t="s">
        <v>329</v>
      </c>
      <c r="B114" s="199"/>
      <c r="C114" s="267">
        <v>280000</v>
      </c>
      <c r="D114" s="267">
        <v>180000</v>
      </c>
      <c r="E114" s="267">
        <f t="shared" si="19"/>
        <v>460000</v>
      </c>
      <c r="F114" s="267">
        <v>2925</v>
      </c>
      <c r="G114" s="267">
        <v>2925</v>
      </c>
      <c r="H114" s="264">
        <f t="shared" si="18"/>
        <v>457075</v>
      </c>
      <c r="I114" s="265"/>
    </row>
    <row r="115" spans="1:9" s="221" customFormat="1" ht="9" customHeight="1">
      <c r="A115" s="266" t="s">
        <v>330</v>
      </c>
      <c r="B115" s="199"/>
      <c r="C115" s="263">
        <v>0</v>
      </c>
      <c r="D115" s="263">
        <v>0</v>
      </c>
      <c r="E115" s="267">
        <f t="shared" si="19"/>
        <v>0</v>
      </c>
      <c r="F115" s="263">
        <v>0</v>
      </c>
      <c r="G115" s="263">
        <v>0</v>
      </c>
      <c r="H115" s="264">
        <f t="shared" si="18"/>
        <v>0</v>
      </c>
      <c r="I115" s="265"/>
    </row>
    <row r="116" spans="1:9" s="221" customFormat="1" ht="9" customHeight="1">
      <c r="A116" s="266" t="s">
        <v>331</v>
      </c>
      <c r="B116" s="199"/>
      <c r="C116" s="263">
        <v>0</v>
      </c>
      <c r="D116" s="263">
        <v>140377</v>
      </c>
      <c r="E116" s="267">
        <f t="shared" si="19"/>
        <v>140377</v>
      </c>
      <c r="F116" s="263">
        <v>10000</v>
      </c>
      <c r="G116" s="263">
        <v>10000</v>
      </c>
      <c r="H116" s="264">
        <f t="shared" si="18"/>
        <v>130377</v>
      </c>
      <c r="I116" s="265"/>
    </row>
    <row r="117" spans="1:9" s="221" customFormat="1" ht="1.5" customHeight="1">
      <c r="A117" s="202"/>
      <c r="B117" s="199"/>
      <c r="C117" s="199"/>
      <c r="D117" s="199"/>
      <c r="E117" s="199"/>
      <c r="F117" s="199"/>
      <c r="G117" s="199"/>
      <c r="H117" s="200"/>
      <c r="I117" s="199"/>
    </row>
    <row r="118" spans="1:9" s="221" customFormat="1" ht="9" customHeight="1">
      <c r="A118" s="262" t="s">
        <v>332</v>
      </c>
      <c r="B118" s="199"/>
      <c r="C118" s="263">
        <f aca="true" t="shared" si="20" ref="C118:I118">SUM(C119:C127)</f>
        <v>18744087</v>
      </c>
      <c r="D118" s="263">
        <f t="shared" si="20"/>
        <v>150662891</v>
      </c>
      <c r="E118" s="263">
        <f t="shared" si="20"/>
        <v>169406978</v>
      </c>
      <c r="F118" s="263">
        <f t="shared" si="20"/>
        <v>81133492.55</v>
      </c>
      <c r="G118" s="263">
        <f t="shared" si="20"/>
        <v>81133492.55</v>
      </c>
      <c r="H118" s="264">
        <f t="shared" si="20"/>
        <v>88273485.45</v>
      </c>
      <c r="I118" s="265">
        <f t="shared" si="20"/>
        <v>0</v>
      </c>
    </row>
    <row r="119" spans="1:9" s="221" customFormat="1" ht="9" customHeight="1">
      <c r="A119" s="266" t="s">
        <v>333</v>
      </c>
      <c r="B119" s="199"/>
      <c r="C119" s="263">
        <v>0</v>
      </c>
      <c r="D119" s="263">
        <v>44943906</v>
      </c>
      <c r="E119" s="263">
        <f>SUM(C119:D119)</f>
        <v>44943906</v>
      </c>
      <c r="F119" s="263">
        <v>6187499.78</v>
      </c>
      <c r="G119" s="263">
        <v>6187499.78</v>
      </c>
      <c r="H119" s="264">
        <f aca="true" t="shared" si="21" ref="H119:H127">+E119-F119</f>
        <v>38756406.22</v>
      </c>
      <c r="I119" s="265"/>
    </row>
    <row r="120" spans="1:9" s="221" customFormat="1" ht="9" customHeight="1">
      <c r="A120" s="266" t="s">
        <v>334</v>
      </c>
      <c r="B120" s="199"/>
      <c r="C120" s="263">
        <v>6327373</v>
      </c>
      <c r="D120" s="263">
        <v>-6307373</v>
      </c>
      <c r="E120" s="263">
        <f aca="true" t="shared" si="22" ref="E120:E127">SUM(C120:D120)</f>
        <v>20000</v>
      </c>
      <c r="F120" s="263">
        <v>0</v>
      </c>
      <c r="G120" s="263">
        <v>0</v>
      </c>
      <c r="H120" s="264">
        <f t="shared" si="21"/>
        <v>20000</v>
      </c>
      <c r="I120" s="265"/>
    </row>
    <row r="121" spans="1:9" s="221" customFormat="1" ht="9" customHeight="1">
      <c r="A121" s="266" t="s">
        <v>335</v>
      </c>
      <c r="B121" s="199"/>
      <c r="C121" s="267">
        <v>12181834</v>
      </c>
      <c r="D121" s="267">
        <v>-276864</v>
      </c>
      <c r="E121" s="263">
        <f t="shared" si="22"/>
        <v>11904970</v>
      </c>
      <c r="F121" s="267">
        <v>4893526.52</v>
      </c>
      <c r="G121" s="267">
        <v>4893526.52</v>
      </c>
      <c r="H121" s="264">
        <f t="shared" si="21"/>
        <v>7011443.48</v>
      </c>
      <c r="I121" s="265"/>
    </row>
    <row r="122" spans="1:9" s="221" customFormat="1" ht="9" customHeight="1">
      <c r="A122" s="266" t="s">
        <v>336</v>
      </c>
      <c r="B122" s="199"/>
      <c r="C122" s="263">
        <v>176880</v>
      </c>
      <c r="D122" s="263">
        <v>-46060</v>
      </c>
      <c r="E122" s="263">
        <f t="shared" si="22"/>
        <v>130820</v>
      </c>
      <c r="F122" s="263">
        <v>6128.1</v>
      </c>
      <c r="G122" s="263">
        <v>6128.1</v>
      </c>
      <c r="H122" s="264">
        <f t="shared" si="21"/>
        <v>124691.9</v>
      </c>
      <c r="I122" s="265"/>
    </row>
    <row r="123" spans="1:9" s="221" customFormat="1" ht="9" customHeight="1">
      <c r="A123" s="266" t="s">
        <v>337</v>
      </c>
      <c r="B123" s="199"/>
      <c r="C123" s="267">
        <v>0</v>
      </c>
      <c r="D123" s="267">
        <v>52578282</v>
      </c>
      <c r="E123" s="263">
        <f t="shared" si="22"/>
        <v>52578282</v>
      </c>
      <c r="F123" s="267">
        <v>52578282</v>
      </c>
      <c r="G123" s="267">
        <v>52578282</v>
      </c>
      <c r="H123" s="264">
        <f t="shared" si="21"/>
        <v>0</v>
      </c>
      <c r="I123" s="265"/>
    </row>
    <row r="124" spans="1:9" s="221" customFormat="1" ht="9" customHeight="1">
      <c r="A124" s="266" t="s">
        <v>338</v>
      </c>
      <c r="B124" s="199"/>
      <c r="C124" s="263">
        <v>0</v>
      </c>
      <c r="D124" s="263">
        <v>0</v>
      </c>
      <c r="E124" s="263">
        <f t="shared" si="22"/>
        <v>0</v>
      </c>
      <c r="F124" s="263">
        <v>0</v>
      </c>
      <c r="G124" s="263">
        <v>0</v>
      </c>
      <c r="H124" s="264">
        <f t="shared" si="21"/>
        <v>0</v>
      </c>
      <c r="I124" s="265"/>
    </row>
    <row r="125" spans="1:9" s="221" customFormat="1" ht="9" customHeight="1">
      <c r="A125" s="266" t="s">
        <v>339</v>
      </c>
      <c r="B125" s="199"/>
      <c r="C125" s="263">
        <v>8000</v>
      </c>
      <c r="D125" s="263">
        <v>7000</v>
      </c>
      <c r="E125" s="263">
        <f t="shared" si="22"/>
        <v>15000</v>
      </c>
      <c r="F125" s="263">
        <v>994.5</v>
      </c>
      <c r="G125" s="263">
        <v>994.5</v>
      </c>
      <c r="H125" s="264">
        <f t="shared" si="21"/>
        <v>14005.5</v>
      </c>
      <c r="I125" s="265"/>
    </row>
    <row r="126" spans="1:9" s="221" customFormat="1" ht="9" customHeight="1">
      <c r="A126" s="266" t="s">
        <v>340</v>
      </c>
      <c r="B126" s="199"/>
      <c r="C126" s="263">
        <v>50000</v>
      </c>
      <c r="D126" s="263">
        <v>50000</v>
      </c>
      <c r="E126" s="263">
        <f t="shared" si="22"/>
        <v>100000</v>
      </c>
      <c r="F126" s="263">
        <v>0</v>
      </c>
      <c r="G126" s="263">
        <v>0</v>
      </c>
      <c r="H126" s="264">
        <f t="shared" si="21"/>
        <v>100000</v>
      </c>
      <c r="I126" s="265"/>
    </row>
    <row r="127" spans="1:9" s="221" customFormat="1" ht="9" customHeight="1">
      <c r="A127" s="266" t="s">
        <v>341</v>
      </c>
      <c r="B127" s="199"/>
      <c r="C127" s="263">
        <v>0</v>
      </c>
      <c r="D127" s="263">
        <v>59714000</v>
      </c>
      <c r="E127" s="263">
        <f t="shared" si="22"/>
        <v>59714000</v>
      </c>
      <c r="F127" s="263">
        <v>17467061.65</v>
      </c>
      <c r="G127" s="263">
        <v>17467061.65</v>
      </c>
      <c r="H127" s="264">
        <f t="shared" si="21"/>
        <v>42246938.35</v>
      </c>
      <c r="I127" s="265"/>
    </row>
    <row r="128" spans="1:9" s="221" customFormat="1" ht="1.5" customHeight="1">
      <c r="A128" s="202"/>
      <c r="B128" s="199"/>
      <c r="C128" s="199"/>
      <c r="D128" s="199"/>
      <c r="E128" s="199"/>
      <c r="F128" s="199"/>
      <c r="G128" s="199"/>
      <c r="H128" s="200"/>
      <c r="I128" s="199"/>
    </row>
    <row r="129" spans="1:9" s="221" customFormat="1" ht="9" customHeight="1">
      <c r="A129" s="268" t="s">
        <v>342</v>
      </c>
      <c r="B129" s="199"/>
      <c r="C129" s="269">
        <f aca="true" t="shared" si="23" ref="C129:I129">SUM(C131:C139)</f>
        <v>11302489887</v>
      </c>
      <c r="D129" s="269">
        <f t="shared" si="23"/>
        <v>-160601727.56</v>
      </c>
      <c r="E129" s="269">
        <f t="shared" si="23"/>
        <v>11141888159.44</v>
      </c>
      <c r="F129" s="269">
        <f>SUM(F131:F139)</f>
        <v>5035307983.58</v>
      </c>
      <c r="G129" s="269">
        <f>SUM(G131:G139)</f>
        <v>5034360911.3</v>
      </c>
      <c r="H129" s="270">
        <f>SUM(H131:H139)</f>
        <v>6106580175.860001</v>
      </c>
      <c r="I129" s="271">
        <f t="shared" si="23"/>
        <v>0</v>
      </c>
    </row>
    <row r="130" spans="1:9" s="221" customFormat="1" ht="9" customHeight="1">
      <c r="A130" s="268"/>
      <c r="B130" s="199"/>
      <c r="C130" s="269"/>
      <c r="D130" s="269"/>
      <c r="E130" s="269"/>
      <c r="F130" s="269"/>
      <c r="G130" s="269"/>
      <c r="H130" s="270"/>
      <c r="I130" s="271"/>
    </row>
    <row r="131" spans="1:9" s="221" customFormat="1" ht="9" customHeight="1">
      <c r="A131" s="266" t="s">
        <v>343</v>
      </c>
      <c r="B131" s="199"/>
      <c r="C131" s="267">
        <v>11102489887</v>
      </c>
      <c r="D131" s="267">
        <v>-182267301.56</v>
      </c>
      <c r="E131" s="267">
        <f>SUM(C131:D131)</f>
        <v>10920222585.44</v>
      </c>
      <c r="F131" s="267">
        <v>5030999059.58</v>
      </c>
      <c r="G131" s="267">
        <v>5030051987.3</v>
      </c>
      <c r="H131" s="264">
        <f>+E131-F131</f>
        <v>5889223525.860001</v>
      </c>
      <c r="I131" s="265"/>
    </row>
    <row r="132" spans="1:9" s="221" customFormat="1" ht="9" customHeight="1">
      <c r="A132" s="266" t="s">
        <v>344</v>
      </c>
      <c r="B132" s="199"/>
      <c r="C132" s="263">
        <v>0</v>
      </c>
      <c r="D132" s="263">
        <v>20646000</v>
      </c>
      <c r="E132" s="267">
        <f aca="true" t="shared" si="24" ref="E132:E139">SUM(C132:D132)</f>
        <v>20646000</v>
      </c>
      <c r="F132" s="263">
        <v>3360000</v>
      </c>
      <c r="G132" s="263">
        <v>3360000</v>
      </c>
      <c r="H132" s="264">
        <f aca="true" t="shared" si="25" ref="H132:H139">+E132-F132</f>
        <v>17286000</v>
      </c>
      <c r="I132" s="265"/>
    </row>
    <row r="133" spans="1:9" s="221" customFormat="1" ht="9" customHeight="1">
      <c r="A133" s="266" t="s">
        <v>345</v>
      </c>
      <c r="B133" s="199"/>
      <c r="C133" s="263">
        <v>0</v>
      </c>
      <c r="D133" s="263">
        <v>0</v>
      </c>
      <c r="E133" s="267">
        <f t="shared" si="24"/>
        <v>0</v>
      </c>
      <c r="F133" s="263">
        <v>0</v>
      </c>
      <c r="G133" s="263">
        <v>0</v>
      </c>
      <c r="H133" s="264">
        <f t="shared" si="25"/>
        <v>0</v>
      </c>
      <c r="I133" s="265"/>
    </row>
    <row r="134" spans="1:9" s="221" customFormat="1" ht="9" customHeight="1">
      <c r="A134" s="266" t="s">
        <v>346</v>
      </c>
      <c r="B134" s="199"/>
      <c r="C134" s="263">
        <v>0</v>
      </c>
      <c r="D134" s="263">
        <v>1019574</v>
      </c>
      <c r="E134" s="267">
        <f t="shared" si="24"/>
        <v>1019574</v>
      </c>
      <c r="F134" s="263">
        <v>948924</v>
      </c>
      <c r="G134" s="263">
        <v>948924</v>
      </c>
      <c r="H134" s="264">
        <f t="shared" si="25"/>
        <v>70650</v>
      </c>
      <c r="I134" s="265"/>
    </row>
    <row r="135" spans="1:9" s="221" customFormat="1" ht="9" customHeight="1">
      <c r="A135" s="266" t="s">
        <v>347</v>
      </c>
      <c r="B135" s="199"/>
      <c r="C135" s="263">
        <v>200000000</v>
      </c>
      <c r="D135" s="263">
        <v>0</v>
      </c>
      <c r="E135" s="267">
        <f t="shared" si="24"/>
        <v>200000000</v>
      </c>
      <c r="F135" s="263">
        <v>0</v>
      </c>
      <c r="G135" s="263">
        <v>0</v>
      </c>
      <c r="H135" s="264">
        <f t="shared" si="25"/>
        <v>200000000</v>
      </c>
      <c r="I135" s="265"/>
    </row>
    <row r="136" spans="1:9" s="221" customFormat="1" ht="9" customHeight="1">
      <c r="A136" s="266" t="s">
        <v>348</v>
      </c>
      <c r="B136" s="199"/>
      <c r="C136" s="267">
        <v>0</v>
      </c>
      <c r="D136" s="267">
        <v>0</v>
      </c>
      <c r="E136" s="267">
        <f t="shared" si="24"/>
        <v>0</v>
      </c>
      <c r="F136" s="267">
        <v>0</v>
      </c>
      <c r="G136" s="267">
        <v>0</v>
      </c>
      <c r="H136" s="264">
        <f t="shared" si="25"/>
        <v>0</v>
      </c>
      <c r="I136" s="265"/>
    </row>
    <row r="137" spans="1:9" s="221" customFormat="1" ht="9" customHeight="1">
      <c r="A137" s="266" t="s">
        <v>349</v>
      </c>
      <c r="B137" s="199"/>
      <c r="C137" s="263">
        <v>0</v>
      </c>
      <c r="D137" s="263">
        <v>0</v>
      </c>
      <c r="E137" s="267">
        <f t="shared" si="24"/>
        <v>0</v>
      </c>
      <c r="F137" s="263">
        <v>0</v>
      </c>
      <c r="G137" s="263">
        <v>0</v>
      </c>
      <c r="H137" s="264">
        <f t="shared" si="25"/>
        <v>0</v>
      </c>
      <c r="I137" s="265"/>
    </row>
    <row r="138" spans="1:9" s="221" customFormat="1" ht="9" customHeight="1">
      <c r="A138" s="266" t="s">
        <v>350</v>
      </c>
      <c r="B138" s="199"/>
      <c r="C138" s="263">
        <v>0</v>
      </c>
      <c r="D138" s="263">
        <v>0</v>
      </c>
      <c r="E138" s="267">
        <f t="shared" si="24"/>
        <v>0</v>
      </c>
      <c r="F138" s="263">
        <v>0</v>
      </c>
      <c r="G138" s="263">
        <v>0</v>
      </c>
      <c r="H138" s="264">
        <f t="shared" si="25"/>
        <v>0</v>
      </c>
      <c r="I138" s="265"/>
    </row>
    <row r="139" spans="1:9" s="221" customFormat="1" ht="9" customHeight="1">
      <c r="A139" s="266" t="s">
        <v>351</v>
      </c>
      <c r="B139" s="199"/>
      <c r="C139" s="263">
        <v>0</v>
      </c>
      <c r="D139" s="263">
        <v>0</v>
      </c>
      <c r="E139" s="267">
        <f t="shared" si="24"/>
        <v>0</v>
      </c>
      <c r="F139" s="263">
        <v>0</v>
      </c>
      <c r="G139" s="263">
        <v>0</v>
      </c>
      <c r="H139" s="264">
        <f t="shared" si="25"/>
        <v>0</v>
      </c>
      <c r="I139" s="265"/>
    </row>
    <row r="140" spans="1:9" s="221" customFormat="1" ht="1.5" customHeight="1">
      <c r="A140" s="202"/>
      <c r="B140" s="199"/>
      <c r="C140" s="199"/>
      <c r="D140" s="199"/>
      <c r="E140" s="199"/>
      <c r="F140" s="199"/>
      <c r="G140" s="199"/>
      <c r="H140" s="275"/>
      <c r="I140" s="276"/>
    </row>
    <row r="141" spans="1:9" s="221" customFormat="1" ht="9" customHeight="1">
      <c r="A141" s="272" t="s">
        <v>352</v>
      </c>
      <c r="B141" s="199"/>
      <c r="C141" s="263">
        <f aca="true" t="shared" si="26" ref="C141:I141">SUM(C142:C150)</f>
        <v>1490793</v>
      </c>
      <c r="D141" s="263">
        <f t="shared" si="26"/>
        <v>20599365</v>
      </c>
      <c r="E141" s="263">
        <f t="shared" si="26"/>
        <v>22090158</v>
      </c>
      <c r="F141" s="263">
        <f>SUM(F142:F150)</f>
        <v>1434868</v>
      </c>
      <c r="G141" s="263">
        <f t="shared" si="26"/>
        <v>1434868</v>
      </c>
      <c r="H141" s="264">
        <f t="shared" si="26"/>
        <v>20655290</v>
      </c>
      <c r="I141" s="265">
        <f t="shared" si="26"/>
        <v>0</v>
      </c>
    </row>
    <row r="142" spans="1:9" s="221" customFormat="1" ht="9" customHeight="1">
      <c r="A142" s="266" t="s">
        <v>353</v>
      </c>
      <c r="B142" s="199"/>
      <c r="C142" s="263">
        <v>1490793</v>
      </c>
      <c r="D142" s="263">
        <v>5142574</v>
      </c>
      <c r="E142" s="263">
        <f>SUM(C142:D142)</f>
        <v>6633367</v>
      </c>
      <c r="F142" s="263">
        <v>116000</v>
      </c>
      <c r="G142" s="263">
        <v>116000</v>
      </c>
      <c r="H142" s="264">
        <f aca="true" t="shared" si="27" ref="H142:H150">+E142-F142</f>
        <v>6517367</v>
      </c>
      <c r="I142" s="265"/>
    </row>
    <row r="143" spans="1:9" s="221" customFormat="1" ht="9" customHeight="1">
      <c r="A143" s="266" t="s">
        <v>354</v>
      </c>
      <c r="B143" s="199"/>
      <c r="C143" s="263">
        <v>0</v>
      </c>
      <c r="D143" s="263">
        <v>1493470</v>
      </c>
      <c r="E143" s="263">
        <f aca="true" t="shared" si="28" ref="E143:E151">SUM(C143:D143)</f>
        <v>1493470</v>
      </c>
      <c r="F143" s="263">
        <v>8468</v>
      </c>
      <c r="G143" s="263">
        <v>8468</v>
      </c>
      <c r="H143" s="264">
        <f t="shared" si="27"/>
        <v>1485002</v>
      </c>
      <c r="I143" s="265"/>
    </row>
    <row r="144" spans="1:9" s="221" customFormat="1" ht="9" customHeight="1">
      <c r="A144" s="266" t="s">
        <v>355</v>
      </c>
      <c r="B144" s="199"/>
      <c r="C144" s="263">
        <v>0</v>
      </c>
      <c r="D144" s="263">
        <v>421755</v>
      </c>
      <c r="E144" s="263">
        <f t="shared" si="28"/>
        <v>421755</v>
      </c>
      <c r="F144" s="263">
        <v>0</v>
      </c>
      <c r="G144" s="263">
        <v>0</v>
      </c>
      <c r="H144" s="264">
        <f t="shared" si="27"/>
        <v>421755</v>
      </c>
      <c r="I144" s="265"/>
    </row>
    <row r="145" spans="1:9" s="221" customFormat="1" ht="9" customHeight="1">
      <c r="A145" s="266" t="s">
        <v>356</v>
      </c>
      <c r="B145" s="199"/>
      <c r="C145" s="263">
        <v>0</v>
      </c>
      <c r="D145" s="263">
        <v>410000</v>
      </c>
      <c r="E145" s="263">
        <f t="shared" si="28"/>
        <v>410000</v>
      </c>
      <c r="F145" s="263">
        <v>0</v>
      </c>
      <c r="G145" s="263">
        <v>0</v>
      </c>
      <c r="H145" s="264">
        <f t="shared" si="27"/>
        <v>410000</v>
      </c>
      <c r="I145" s="265"/>
    </row>
    <row r="146" spans="1:9" s="221" customFormat="1" ht="9" customHeight="1">
      <c r="A146" s="266" t="s">
        <v>357</v>
      </c>
      <c r="B146" s="199"/>
      <c r="C146" s="263">
        <v>0</v>
      </c>
      <c r="D146" s="263">
        <v>0</v>
      </c>
      <c r="E146" s="263">
        <f t="shared" si="28"/>
        <v>0</v>
      </c>
      <c r="F146" s="263">
        <v>0</v>
      </c>
      <c r="G146" s="263">
        <v>0</v>
      </c>
      <c r="H146" s="264">
        <f t="shared" si="27"/>
        <v>0</v>
      </c>
      <c r="I146" s="265"/>
    </row>
    <row r="147" spans="1:9" s="221" customFormat="1" ht="9" customHeight="1">
      <c r="A147" s="266" t="s">
        <v>358</v>
      </c>
      <c r="B147" s="199"/>
      <c r="C147" s="263">
        <v>0</v>
      </c>
      <c r="D147" s="263">
        <v>2425000</v>
      </c>
      <c r="E147" s="263">
        <f t="shared" si="28"/>
        <v>2425000</v>
      </c>
      <c r="F147" s="263">
        <v>0</v>
      </c>
      <c r="G147" s="263">
        <v>0</v>
      </c>
      <c r="H147" s="264">
        <f t="shared" si="27"/>
        <v>2425000</v>
      </c>
      <c r="I147" s="265"/>
    </row>
    <row r="148" spans="1:9" s="221" customFormat="1" ht="9" customHeight="1">
      <c r="A148" s="266" t="s">
        <v>359</v>
      </c>
      <c r="B148" s="199"/>
      <c r="C148" s="263">
        <v>0</v>
      </c>
      <c r="D148" s="263">
        <v>0</v>
      </c>
      <c r="E148" s="263">
        <f t="shared" si="28"/>
        <v>0</v>
      </c>
      <c r="F148" s="263">
        <v>0</v>
      </c>
      <c r="G148" s="263">
        <v>0</v>
      </c>
      <c r="H148" s="264">
        <f t="shared" si="27"/>
        <v>0</v>
      </c>
      <c r="I148" s="265"/>
    </row>
    <row r="149" spans="1:9" s="221" customFormat="1" ht="9" customHeight="1">
      <c r="A149" s="266" t="s">
        <v>360</v>
      </c>
      <c r="B149" s="199"/>
      <c r="C149" s="263">
        <v>0</v>
      </c>
      <c r="D149" s="263">
        <v>0</v>
      </c>
      <c r="E149" s="263">
        <f t="shared" si="28"/>
        <v>0</v>
      </c>
      <c r="F149" s="263">
        <v>0</v>
      </c>
      <c r="G149" s="263">
        <v>0</v>
      </c>
      <c r="H149" s="264">
        <f t="shared" si="27"/>
        <v>0</v>
      </c>
      <c r="I149" s="265"/>
    </row>
    <row r="150" spans="1:9" s="221" customFormat="1" ht="9" customHeight="1">
      <c r="A150" s="266" t="s">
        <v>361</v>
      </c>
      <c r="B150" s="199"/>
      <c r="C150" s="263">
        <v>0</v>
      </c>
      <c r="D150" s="263">
        <v>10706566</v>
      </c>
      <c r="E150" s="263">
        <f t="shared" si="28"/>
        <v>10706566</v>
      </c>
      <c r="F150" s="263">
        <v>1310400</v>
      </c>
      <c r="G150" s="263">
        <v>1310400</v>
      </c>
      <c r="H150" s="264">
        <f t="shared" si="27"/>
        <v>9396166</v>
      </c>
      <c r="I150" s="265"/>
    </row>
    <row r="151" spans="1:9" s="221" customFormat="1" ht="1.5" customHeight="1">
      <c r="A151" s="202"/>
      <c r="B151" s="199"/>
      <c r="C151" s="199"/>
      <c r="D151" s="199"/>
      <c r="E151" s="263">
        <f t="shared" si="28"/>
        <v>0</v>
      </c>
      <c r="F151" s="199"/>
      <c r="G151" s="199"/>
      <c r="H151" s="200"/>
      <c r="I151" s="199"/>
    </row>
    <row r="152" spans="1:9" s="221" customFormat="1" ht="9" customHeight="1">
      <c r="A152" s="262" t="s">
        <v>362</v>
      </c>
      <c r="B152" s="199"/>
      <c r="C152" s="263">
        <f aca="true" t="shared" si="29" ref="C152:I152">SUM(C153:C155)</f>
        <v>312075275</v>
      </c>
      <c r="D152" s="263">
        <f t="shared" si="29"/>
        <v>84464987.07</v>
      </c>
      <c r="E152" s="263">
        <f t="shared" si="29"/>
        <v>396540262.07</v>
      </c>
      <c r="F152" s="263">
        <f t="shared" si="29"/>
        <v>66597344.07</v>
      </c>
      <c r="G152" s="263">
        <f t="shared" si="29"/>
        <v>66597344.07</v>
      </c>
      <c r="H152" s="264">
        <f t="shared" si="29"/>
        <v>329942918</v>
      </c>
      <c r="I152" s="265">
        <f t="shared" si="29"/>
        <v>0</v>
      </c>
    </row>
    <row r="153" spans="1:9" s="221" customFormat="1" ht="9" customHeight="1">
      <c r="A153" s="266" t="s">
        <v>363</v>
      </c>
      <c r="B153" s="199"/>
      <c r="C153" s="263">
        <v>312075275</v>
      </c>
      <c r="D153" s="263">
        <v>73157293.14</v>
      </c>
      <c r="E153" s="263">
        <f>SUM(C153:D153)</f>
        <v>385232568.14</v>
      </c>
      <c r="F153" s="263">
        <v>66501194.89</v>
      </c>
      <c r="G153" s="263">
        <v>66501194.89</v>
      </c>
      <c r="H153" s="264">
        <f>+E153-F153</f>
        <v>318731373.25</v>
      </c>
      <c r="I153" s="265"/>
    </row>
    <row r="154" spans="1:9" s="221" customFormat="1" ht="9" customHeight="1">
      <c r="A154" s="266" t="s">
        <v>364</v>
      </c>
      <c r="B154" s="199"/>
      <c r="C154" s="263">
        <v>0</v>
      </c>
      <c r="D154" s="263">
        <v>11307693.93</v>
      </c>
      <c r="E154" s="263">
        <f>SUM(C154:D154)</f>
        <v>11307693.93</v>
      </c>
      <c r="F154" s="263">
        <v>96149.18</v>
      </c>
      <c r="G154" s="263">
        <v>96149.18</v>
      </c>
      <c r="H154" s="264">
        <f>+E154-F154</f>
        <v>11211544.75</v>
      </c>
      <c r="I154" s="265"/>
    </row>
    <row r="155" spans="1:9" s="221" customFormat="1" ht="9" customHeight="1">
      <c r="A155" s="266" t="s">
        <v>365</v>
      </c>
      <c r="B155" s="199"/>
      <c r="C155" s="263">
        <v>0</v>
      </c>
      <c r="D155" s="263">
        <v>0</v>
      </c>
      <c r="E155" s="263">
        <f>SUM(C155:D155)</f>
        <v>0</v>
      </c>
      <c r="F155" s="263">
        <v>0</v>
      </c>
      <c r="G155" s="263">
        <v>0</v>
      </c>
      <c r="H155" s="264">
        <f>+E155-F155</f>
        <v>0</v>
      </c>
      <c r="I155" s="265"/>
    </row>
    <row r="156" spans="1:9" s="221" customFormat="1" ht="2.25" customHeight="1">
      <c r="A156" s="202"/>
      <c r="B156" s="199"/>
      <c r="C156" s="199"/>
      <c r="D156" s="199"/>
      <c r="E156" s="199"/>
      <c r="F156" s="199"/>
      <c r="G156" s="199"/>
      <c r="H156" s="200"/>
      <c r="I156" s="199"/>
    </row>
    <row r="157" spans="1:9" s="221" customFormat="1" ht="9" customHeight="1">
      <c r="A157" s="272" t="s">
        <v>366</v>
      </c>
      <c r="B157" s="199"/>
      <c r="C157" s="263">
        <f aca="true" t="shared" si="30" ref="C157:I157">SUM(C158:C165)</f>
        <v>0</v>
      </c>
      <c r="D157" s="263">
        <f t="shared" si="30"/>
        <v>0</v>
      </c>
      <c r="E157" s="263">
        <f t="shared" si="30"/>
        <v>0</v>
      </c>
      <c r="F157" s="263">
        <f t="shared" si="30"/>
        <v>0</v>
      </c>
      <c r="G157" s="263">
        <f t="shared" si="30"/>
        <v>0</v>
      </c>
      <c r="H157" s="264">
        <f t="shared" si="30"/>
        <v>0</v>
      </c>
      <c r="I157" s="265">
        <f t="shared" si="30"/>
        <v>0</v>
      </c>
    </row>
    <row r="158" spans="1:9" s="221" customFormat="1" ht="9" customHeight="1">
      <c r="A158" s="266" t="s">
        <v>367</v>
      </c>
      <c r="B158" s="199"/>
      <c r="C158" s="263">
        <v>0</v>
      </c>
      <c r="D158" s="263">
        <v>0</v>
      </c>
      <c r="E158" s="263">
        <f>SUM(C158:D158)</f>
        <v>0</v>
      </c>
      <c r="F158" s="263">
        <v>0</v>
      </c>
      <c r="G158" s="263">
        <v>0</v>
      </c>
      <c r="H158" s="264">
        <f aca="true" t="shared" si="31" ref="H158:H165">+E158-F158</f>
        <v>0</v>
      </c>
      <c r="I158" s="265"/>
    </row>
    <row r="159" spans="1:9" s="221" customFormat="1" ht="9" customHeight="1">
      <c r="A159" s="266" t="s">
        <v>368</v>
      </c>
      <c r="B159" s="199"/>
      <c r="C159" s="263">
        <v>0</v>
      </c>
      <c r="D159" s="263">
        <v>0</v>
      </c>
      <c r="E159" s="263">
        <f>SUM(C159:D159)</f>
        <v>0</v>
      </c>
      <c r="F159" s="263">
        <v>0</v>
      </c>
      <c r="G159" s="263">
        <v>0</v>
      </c>
      <c r="H159" s="264">
        <f t="shared" si="31"/>
        <v>0</v>
      </c>
      <c r="I159" s="265"/>
    </row>
    <row r="160" spans="1:9" s="221" customFormat="1" ht="9" customHeight="1">
      <c r="A160" s="266" t="s">
        <v>369</v>
      </c>
      <c r="B160" s="199"/>
      <c r="C160" s="263">
        <v>0</v>
      </c>
      <c r="D160" s="263">
        <v>0</v>
      </c>
      <c r="E160" s="263">
        <f>SUM(C160:D160)</f>
        <v>0</v>
      </c>
      <c r="F160" s="263">
        <v>0</v>
      </c>
      <c r="G160" s="263">
        <v>0</v>
      </c>
      <c r="H160" s="264">
        <f t="shared" si="31"/>
        <v>0</v>
      </c>
      <c r="I160" s="265"/>
    </row>
    <row r="161" spans="1:9" s="221" customFormat="1" ht="9" customHeight="1">
      <c r="A161" s="266" t="s">
        <v>370</v>
      </c>
      <c r="B161" s="199"/>
      <c r="C161" s="263">
        <v>0</v>
      </c>
      <c r="D161" s="263">
        <v>0</v>
      </c>
      <c r="E161" s="263">
        <f>SUM(C161:D161)</f>
        <v>0</v>
      </c>
      <c r="F161" s="263">
        <v>0</v>
      </c>
      <c r="G161" s="263">
        <v>0</v>
      </c>
      <c r="H161" s="264">
        <f t="shared" si="31"/>
        <v>0</v>
      </c>
      <c r="I161" s="265"/>
    </row>
    <row r="162" spans="1:9" s="221" customFormat="1" ht="9" customHeight="1">
      <c r="A162" s="274" t="s">
        <v>371</v>
      </c>
      <c r="B162" s="199"/>
      <c r="C162" s="269">
        <v>0</v>
      </c>
      <c r="D162" s="269">
        <v>0</v>
      </c>
      <c r="E162" s="269">
        <f>SUM(C162:D163)</f>
        <v>0</v>
      </c>
      <c r="F162" s="269">
        <v>0</v>
      </c>
      <c r="G162" s="269">
        <v>0</v>
      </c>
      <c r="H162" s="270">
        <f t="shared" si="31"/>
        <v>0</v>
      </c>
      <c r="I162" s="271"/>
    </row>
    <row r="163" spans="1:9" s="221" customFormat="1" ht="9" customHeight="1">
      <c r="A163" s="274"/>
      <c r="B163" s="199"/>
      <c r="C163" s="269"/>
      <c r="D163" s="269"/>
      <c r="E163" s="269"/>
      <c r="F163" s="269"/>
      <c r="G163" s="269"/>
      <c r="H163" s="270"/>
      <c r="I163" s="271"/>
    </row>
    <row r="164" spans="1:9" s="221" customFormat="1" ht="9" customHeight="1">
      <c r="A164" s="266" t="s">
        <v>372</v>
      </c>
      <c r="B164" s="199"/>
      <c r="C164" s="263">
        <v>0</v>
      </c>
      <c r="D164" s="263">
        <v>0</v>
      </c>
      <c r="E164" s="263">
        <f>SUM(C164:D164)</f>
        <v>0</v>
      </c>
      <c r="F164" s="263">
        <v>0</v>
      </c>
      <c r="G164" s="263">
        <v>0</v>
      </c>
      <c r="H164" s="264">
        <f t="shared" si="31"/>
        <v>0</v>
      </c>
      <c r="I164" s="265"/>
    </row>
    <row r="165" spans="1:9" s="221" customFormat="1" ht="9" customHeight="1">
      <c r="A165" s="266" t="s">
        <v>373</v>
      </c>
      <c r="B165" s="199"/>
      <c r="C165" s="267">
        <v>0</v>
      </c>
      <c r="D165" s="267">
        <v>0</v>
      </c>
      <c r="E165" s="267">
        <f>SUM(C165:D165)</f>
        <v>0</v>
      </c>
      <c r="F165" s="267">
        <v>0</v>
      </c>
      <c r="G165" s="267">
        <v>0</v>
      </c>
      <c r="H165" s="264">
        <f t="shared" si="31"/>
        <v>0</v>
      </c>
      <c r="I165" s="265"/>
    </row>
    <row r="166" spans="1:9" s="221" customFormat="1" ht="1.5" customHeight="1">
      <c r="A166" s="202"/>
      <c r="B166" s="199"/>
      <c r="C166" s="199"/>
      <c r="D166" s="199"/>
      <c r="E166" s="199"/>
      <c r="F166" s="199"/>
      <c r="G166" s="199"/>
      <c r="H166" s="200"/>
      <c r="I166" s="199"/>
    </row>
    <row r="167" spans="1:9" s="221" customFormat="1" ht="9" customHeight="1">
      <c r="A167" s="262" t="s">
        <v>374</v>
      </c>
      <c r="B167" s="199"/>
      <c r="C167" s="263">
        <f aca="true" t="shared" si="32" ref="C167:I167">SUM(C168:C170)</f>
        <v>1855130359</v>
      </c>
      <c r="D167" s="263">
        <f t="shared" si="32"/>
        <v>650000</v>
      </c>
      <c r="E167" s="263">
        <f t="shared" si="32"/>
        <v>1855780359</v>
      </c>
      <c r="F167" s="263">
        <f t="shared" si="32"/>
        <v>1051855853.18</v>
      </c>
      <c r="G167" s="263">
        <f t="shared" si="32"/>
        <v>1051855853.18</v>
      </c>
      <c r="H167" s="264">
        <f t="shared" si="32"/>
        <v>803924505.82</v>
      </c>
      <c r="I167" s="265">
        <f t="shared" si="32"/>
        <v>0</v>
      </c>
    </row>
    <row r="168" spans="1:9" s="221" customFormat="1" ht="9" customHeight="1">
      <c r="A168" s="266" t="s">
        <v>375</v>
      </c>
      <c r="B168" s="199"/>
      <c r="C168" s="263">
        <v>0</v>
      </c>
      <c r="D168" s="263">
        <v>0</v>
      </c>
      <c r="E168" s="263">
        <f>SUM(C168:D168)</f>
        <v>0</v>
      </c>
      <c r="F168" s="263">
        <v>0</v>
      </c>
      <c r="G168" s="263">
        <v>0</v>
      </c>
      <c r="H168" s="264">
        <f>+E168-F168</f>
        <v>0</v>
      </c>
      <c r="I168" s="265"/>
    </row>
    <row r="169" spans="1:9" s="221" customFormat="1" ht="9" customHeight="1">
      <c r="A169" s="266" t="s">
        <v>376</v>
      </c>
      <c r="B169" s="199"/>
      <c r="C169" s="263">
        <v>1855130359</v>
      </c>
      <c r="D169" s="263">
        <v>0</v>
      </c>
      <c r="E169" s="263">
        <f>SUM(C169:D169)</f>
        <v>1855130359</v>
      </c>
      <c r="F169" s="263">
        <v>1051205853.18</v>
      </c>
      <c r="G169" s="263">
        <v>1051205853.18</v>
      </c>
      <c r="H169" s="264">
        <f>+E169-F169</f>
        <v>803924505.82</v>
      </c>
      <c r="I169" s="265"/>
    </row>
    <row r="170" spans="1:9" s="221" customFormat="1" ht="9" customHeight="1">
      <c r="A170" s="266" t="s">
        <v>377</v>
      </c>
      <c r="B170" s="199"/>
      <c r="C170" s="263">
        <v>0</v>
      </c>
      <c r="D170" s="263">
        <v>650000</v>
      </c>
      <c r="E170" s="263">
        <f>SUM(C170:D170)</f>
        <v>650000</v>
      </c>
      <c r="F170" s="263">
        <v>650000</v>
      </c>
      <c r="G170" s="263">
        <v>650000</v>
      </c>
      <c r="H170" s="264">
        <f>+E170-F170</f>
        <v>0</v>
      </c>
      <c r="I170" s="265"/>
    </row>
    <row r="171" spans="1:9" s="221" customFormat="1" ht="1.5" customHeight="1">
      <c r="A171" s="202"/>
      <c r="B171" s="199"/>
      <c r="C171" s="199"/>
      <c r="D171" s="199"/>
      <c r="E171" s="199"/>
      <c r="F171" s="199"/>
      <c r="G171" s="199"/>
      <c r="H171" s="200"/>
      <c r="I171" s="199"/>
    </row>
    <row r="172" spans="1:9" s="221" customFormat="1" ht="9" customHeight="1">
      <c r="A172" s="262" t="s">
        <v>378</v>
      </c>
      <c r="B172" s="199"/>
      <c r="C172" s="263">
        <f aca="true" t="shared" si="33" ref="C172:I172">SUM(C173:C179)</f>
        <v>96603959</v>
      </c>
      <c r="D172" s="263">
        <f t="shared" si="33"/>
        <v>0</v>
      </c>
      <c r="E172" s="263">
        <f t="shared" si="33"/>
        <v>96603959</v>
      </c>
      <c r="F172" s="263">
        <f t="shared" si="33"/>
        <v>39608257.69</v>
      </c>
      <c r="G172" s="263">
        <f t="shared" si="33"/>
        <v>39608257.69</v>
      </c>
      <c r="H172" s="277">
        <f t="shared" si="33"/>
        <v>56995701.309999995</v>
      </c>
      <c r="I172" s="265">
        <f t="shared" si="33"/>
        <v>0</v>
      </c>
    </row>
    <row r="173" spans="1:9" s="221" customFormat="1" ht="9" customHeight="1">
      <c r="A173" s="266" t="s">
        <v>379</v>
      </c>
      <c r="B173" s="199"/>
      <c r="C173" s="278">
        <v>66686196</v>
      </c>
      <c r="D173" s="263">
        <v>0</v>
      </c>
      <c r="E173" s="263">
        <f aca="true" t="shared" si="34" ref="E173:E179">SUM(C173:D173)</f>
        <v>66686196</v>
      </c>
      <c r="F173" s="263">
        <v>29948726.45</v>
      </c>
      <c r="G173" s="263">
        <v>29948726.45</v>
      </c>
      <c r="H173" s="264">
        <f aca="true" t="shared" si="35" ref="H173:H179">+E173-F173</f>
        <v>36737469.55</v>
      </c>
      <c r="I173" s="265"/>
    </row>
    <row r="174" spans="1:9" s="221" customFormat="1" ht="9" customHeight="1">
      <c r="A174" s="266" t="s">
        <v>380</v>
      </c>
      <c r="B174" s="199"/>
      <c r="C174" s="278">
        <v>29917763</v>
      </c>
      <c r="D174" s="263">
        <v>0</v>
      </c>
      <c r="E174" s="263">
        <f t="shared" si="34"/>
        <v>29917763</v>
      </c>
      <c r="F174" s="263">
        <v>9659531.24</v>
      </c>
      <c r="G174" s="263">
        <v>9659531.24</v>
      </c>
      <c r="H174" s="264">
        <f t="shared" si="35"/>
        <v>20258231.759999998</v>
      </c>
      <c r="I174" s="265"/>
    </row>
    <row r="175" spans="1:9" s="221" customFormat="1" ht="9" customHeight="1">
      <c r="A175" s="266" t="s">
        <v>381</v>
      </c>
      <c r="B175" s="199"/>
      <c r="C175" s="278">
        <v>0</v>
      </c>
      <c r="D175" s="263">
        <v>0</v>
      </c>
      <c r="E175" s="263">
        <f t="shared" si="34"/>
        <v>0</v>
      </c>
      <c r="F175" s="263">
        <v>0</v>
      </c>
      <c r="G175" s="263">
        <v>0</v>
      </c>
      <c r="H175" s="264">
        <f t="shared" si="35"/>
        <v>0</v>
      </c>
      <c r="I175" s="265"/>
    </row>
    <row r="176" spans="1:9" s="221" customFormat="1" ht="9" customHeight="1">
      <c r="A176" s="266" t="s">
        <v>382</v>
      </c>
      <c r="B176" s="199"/>
      <c r="C176" s="278">
        <v>0</v>
      </c>
      <c r="D176" s="263">
        <v>0</v>
      </c>
      <c r="E176" s="263">
        <f t="shared" si="34"/>
        <v>0</v>
      </c>
      <c r="F176" s="263">
        <v>0</v>
      </c>
      <c r="G176" s="263">
        <v>0</v>
      </c>
      <c r="H176" s="264">
        <f t="shared" si="35"/>
        <v>0</v>
      </c>
      <c r="I176" s="265"/>
    </row>
    <row r="177" spans="1:9" s="221" customFormat="1" ht="9" customHeight="1">
      <c r="A177" s="266" t="s">
        <v>383</v>
      </c>
      <c r="B177" s="199"/>
      <c r="C177" s="278">
        <v>0</v>
      </c>
      <c r="D177" s="263">
        <v>0</v>
      </c>
      <c r="E177" s="263">
        <f t="shared" si="34"/>
        <v>0</v>
      </c>
      <c r="F177" s="263">
        <v>0</v>
      </c>
      <c r="G177" s="263">
        <v>0</v>
      </c>
      <c r="H177" s="264">
        <f t="shared" si="35"/>
        <v>0</v>
      </c>
      <c r="I177" s="265"/>
    </row>
    <row r="178" spans="1:9" s="221" customFormat="1" ht="9" customHeight="1">
      <c r="A178" s="266" t="s">
        <v>384</v>
      </c>
      <c r="B178" s="199"/>
      <c r="C178" s="278">
        <v>0</v>
      </c>
      <c r="D178" s="263">
        <v>0</v>
      </c>
      <c r="E178" s="263">
        <f t="shared" si="34"/>
        <v>0</v>
      </c>
      <c r="F178" s="263">
        <v>0</v>
      </c>
      <c r="G178" s="263">
        <v>0</v>
      </c>
      <c r="H178" s="264">
        <f t="shared" si="35"/>
        <v>0</v>
      </c>
      <c r="I178" s="265"/>
    </row>
    <row r="179" spans="1:9" s="221" customFormat="1" ht="9" customHeight="1">
      <c r="A179" s="266" t="s">
        <v>385</v>
      </c>
      <c r="B179" s="199"/>
      <c r="C179" s="278">
        <v>0</v>
      </c>
      <c r="D179" s="263">
        <v>0</v>
      </c>
      <c r="E179" s="263">
        <f t="shared" si="34"/>
        <v>0</v>
      </c>
      <c r="F179" s="263">
        <v>0</v>
      </c>
      <c r="G179" s="263">
        <v>0</v>
      </c>
      <c r="H179" s="264">
        <f t="shared" si="35"/>
        <v>0</v>
      </c>
      <c r="I179" s="265"/>
    </row>
    <row r="180" spans="1:9" ht="2.25" customHeight="1">
      <c r="A180" s="3"/>
      <c r="B180" s="4"/>
      <c r="C180" s="4"/>
      <c r="D180" s="4"/>
      <c r="E180" s="4"/>
      <c r="F180" s="4"/>
      <c r="G180" s="4"/>
      <c r="H180" s="13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3"/>
      <c r="I181" s="4"/>
    </row>
    <row r="182" spans="1:9" ht="9" customHeight="1">
      <c r="A182" s="258" t="s">
        <v>387</v>
      </c>
      <c r="B182" s="4"/>
      <c r="C182" s="259">
        <f aca="true" t="shared" si="36" ref="C182:I182">+C10+C96</f>
        <v>25081797688</v>
      </c>
      <c r="D182" s="259">
        <f t="shared" si="36"/>
        <v>724397110.61</v>
      </c>
      <c r="E182" s="259">
        <f t="shared" si="36"/>
        <v>25806194798.61</v>
      </c>
      <c r="F182" s="259">
        <f t="shared" si="36"/>
        <v>13040196354.31</v>
      </c>
      <c r="G182" s="259">
        <f t="shared" si="36"/>
        <v>12842352952.939999</v>
      </c>
      <c r="H182" s="260">
        <f t="shared" si="36"/>
        <v>12765998444.3</v>
      </c>
      <c r="I182" s="261">
        <f t="shared" si="36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1">
    <mergeCell ref="H176:I176"/>
    <mergeCell ref="H177:I177"/>
    <mergeCell ref="H178:I178"/>
    <mergeCell ref="H179:I179"/>
    <mergeCell ref="H182:I182"/>
    <mergeCell ref="H169:I169"/>
    <mergeCell ref="H170:I170"/>
    <mergeCell ref="H172:I172"/>
    <mergeCell ref="H173:I173"/>
    <mergeCell ref="H174:I174"/>
    <mergeCell ref="H175:I175"/>
    <mergeCell ref="G162:G163"/>
    <mergeCell ref="H162:I163"/>
    <mergeCell ref="H164:I164"/>
    <mergeCell ref="H165:I165"/>
    <mergeCell ref="H167:I167"/>
    <mergeCell ref="H168:I168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H149:I149"/>
    <mergeCell ref="H150:I150"/>
    <mergeCell ref="H152:I152"/>
    <mergeCell ref="H153:I153"/>
    <mergeCell ref="H154:I154"/>
    <mergeCell ref="H155:I155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20:I120"/>
    <mergeCell ref="H121:I121"/>
    <mergeCell ref="H122:I122"/>
    <mergeCell ref="H123:I123"/>
    <mergeCell ref="H124:I124"/>
    <mergeCell ref="H125:I125"/>
    <mergeCell ref="H113:I113"/>
    <mergeCell ref="H114:I114"/>
    <mergeCell ref="H115:I115"/>
    <mergeCell ref="H116:I116"/>
    <mergeCell ref="H118:I118"/>
    <mergeCell ref="H119:I119"/>
    <mergeCell ref="H107:I107"/>
    <mergeCell ref="H108:I108"/>
    <mergeCell ref="H109:I109"/>
    <mergeCell ref="H110:I110"/>
    <mergeCell ref="H111:I111"/>
    <mergeCell ref="H112:I112"/>
    <mergeCell ref="H100:I100"/>
    <mergeCell ref="H101:I101"/>
    <mergeCell ref="H102:I102"/>
    <mergeCell ref="H103:I103"/>
    <mergeCell ref="H104:I104"/>
    <mergeCell ref="H105:I105"/>
    <mergeCell ref="H91:I91"/>
    <mergeCell ref="H92:I92"/>
    <mergeCell ref="H93:I93"/>
    <mergeCell ref="H96:I96"/>
    <mergeCell ref="H98:I98"/>
    <mergeCell ref="H99:I99"/>
    <mergeCell ref="H84:I84"/>
    <mergeCell ref="H86:I86"/>
    <mergeCell ref="H87:I87"/>
    <mergeCell ref="H88:I88"/>
    <mergeCell ref="H89:I89"/>
    <mergeCell ref="H90:I90"/>
    <mergeCell ref="H76:I77"/>
    <mergeCell ref="H78:I78"/>
    <mergeCell ref="H79:I79"/>
    <mergeCell ref="H81:I81"/>
    <mergeCell ref="H82:I82"/>
    <mergeCell ref="H83:I83"/>
    <mergeCell ref="A76:A77"/>
    <mergeCell ref="C76:C77"/>
    <mergeCell ref="D76:D77"/>
    <mergeCell ref="E76:E77"/>
    <mergeCell ref="F76:F77"/>
    <mergeCell ref="G76:G77"/>
    <mergeCell ref="H69:I69"/>
    <mergeCell ref="H71:I71"/>
    <mergeCell ref="H72:I72"/>
    <mergeCell ref="H73:I73"/>
    <mergeCell ref="H74:I74"/>
    <mergeCell ref="H75:I75"/>
    <mergeCell ref="H62:I62"/>
    <mergeCell ref="H63:I63"/>
    <mergeCell ref="H64:I64"/>
    <mergeCell ref="H66:I66"/>
    <mergeCell ref="H67:I67"/>
    <mergeCell ref="H68:I68"/>
    <mergeCell ref="H56:I56"/>
    <mergeCell ref="H57:I57"/>
    <mergeCell ref="H58:I58"/>
    <mergeCell ref="H59:I59"/>
    <mergeCell ref="H60:I60"/>
    <mergeCell ref="H61:I61"/>
    <mergeCell ref="H49:I49"/>
    <mergeCell ref="H50:I50"/>
    <mergeCell ref="H51:I51"/>
    <mergeCell ref="H52:I52"/>
    <mergeCell ref="H53:I53"/>
    <mergeCell ref="H55:I55"/>
    <mergeCell ref="G43:G44"/>
    <mergeCell ref="H43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H30:I30"/>
    <mergeCell ref="H32:I32"/>
    <mergeCell ref="H33:I33"/>
    <mergeCell ref="H34:I34"/>
    <mergeCell ref="H35:I35"/>
    <mergeCell ref="H36:I36"/>
    <mergeCell ref="H24:I24"/>
    <mergeCell ref="H25:I25"/>
    <mergeCell ref="H26:I26"/>
    <mergeCell ref="H27:I27"/>
    <mergeCell ref="H28:I28"/>
    <mergeCell ref="H29:I29"/>
    <mergeCell ref="H17:I17"/>
    <mergeCell ref="H18:I18"/>
    <mergeCell ref="H19:I19"/>
    <mergeCell ref="H21:I21"/>
    <mergeCell ref="H22:I22"/>
    <mergeCell ref="H23:I23"/>
    <mergeCell ref="H10:I10"/>
    <mergeCell ref="H12:I12"/>
    <mergeCell ref="H13:I13"/>
    <mergeCell ref="H14:I14"/>
    <mergeCell ref="H15:I15"/>
    <mergeCell ref="H16:I16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03937007874015748" right="0.03937007874015748" top="0.8661417322834646" bottom="0.7874015748031497" header="0" footer="0"/>
  <pageSetup fitToHeight="0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60"/>
  <sheetViews>
    <sheetView showGridLines="0" view="pageBreakPreview" zoomScaleNormal="13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203" t="s">
        <v>388</v>
      </c>
      <c r="B1" s="204"/>
      <c r="C1" s="204"/>
      <c r="D1" s="204"/>
      <c r="E1" s="204"/>
      <c r="F1" s="204"/>
      <c r="G1" s="204"/>
      <c r="H1" s="204"/>
      <c r="I1" s="205"/>
    </row>
    <row r="2" spans="1:9" ht="11.25" customHeight="1">
      <c r="A2" s="206"/>
      <c r="B2" s="207"/>
      <c r="C2" s="207"/>
      <c r="D2" s="207"/>
      <c r="E2" s="207"/>
      <c r="F2" s="207"/>
      <c r="G2" s="207"/>
      <c r="H2" s="207"/>
      <c r="I2" s="208"/>
    </row>
    <row r="3" spans="1:9" ht="11.25" customHeight="1">
      <c r="A3" s="206"/>
      <c r="B3" s="207"/>
      <c r="C3" s="207"/>
      <c r="D3" s="207"/>
      <c r="E3" s="207"/>
      <c r="F3" s="207"/>
      <c r="G3" s="207"/>
      <c r="H3" s="207"/>
      <c r="I3" s="208"/>
    </row>
    <row r="4" spans="1:9" ht="11.25" customHeight="1">
      <c r="A4" s="206"/>
      <c r="B4" s="207"/>
      <c r="C4" s="207"/>
      <c r="D4" s="207"/>
      <c r="E4" s="207"/>
      <c r="F4" s="207"/>
      <c r="G4" s="207"/>
      <c r="H4" s="207"/>
      <c r="I4" s="208"/>
    </row>
    <row r="5" spans="1:9" ht="17.25" customHeight="1">
      <c r="A5" s="209"/>
      <c r="B5" s="210"/>
      <c r="C5" s="210"/>
      <c r="D5" s="210"/>
      <c r="E5" s="210"/>
      <c r="F5" s="210"/>
      <c r="G5" s="210"/>
      <c r="H5" s="210"/>
      <c r="I5" s="211"/>
    </row>
    <row r="6" spans="1:9" ht="12.75">
      <c r="A6" s="212" t="s">
        <v>0</v>
      </c>
      <c r="B6" s="253"/>
      <c r="C6" s="254" t="s">
        <v>308</v>
      </c>
      <c r="D6" s="254"/>
      <c r="E6" s="254"/>
      <c r="F6" s="254"/>
      <c r="G6" s="254"/>
      <c r="H6" s="255" t="s">
        <v>309</v>
      </c>
      <c r="I6" s="255"/>
    </row>
    <row r="7" spans="1:9" ht="12.75">
      <c r="A7" s="214"/>
      <c r="B7" s="256"/>
      <c r="C7" s="213" t="s">
        <v>310</v>
      </c>
      <c r="D7" s="254" t="s">
        <v>311</v>
      </c>
      <c r="E7" s="213" t="s">
        <v>312</v>
      </c>
      <c r="F7" s="213" t="s">
        <v>201</v>
      </c>
      <c r="G7" s="213" t="s">
        <v>218</v>
      </c>
      <c r="H7" s="255"/>
      <c r="I7" s="255"/>
    </row>
    <row r="8" spans="1:9" ht="12.75">
      <c r="A8" s="217"/>
      <c r="B8" s="257"/>
      <c r="C8" s="218"/>
      <c r="D8" s="254"/>
      <c r="E8" s="218"/>
      <c r="F8" s="218"/>
      <c r="G8" s="218"/>
      <c r="H8" s="255"/>
      <c r="I8" s="255"/>
    </row>
    <row r="9" spans="1:9" ht="2.25" customHeight="1">
      <c r="A9" s="111"/>
      <c r="B9" s="112"/>
      <c r="C9" s="112"/>
      <c r="D9" s="112"/>
      <c r="E9" s="112"/>
      <c r="F9" s="112"/>
      <c r="G9" s="112"/>
      <c r="H9" s="196"/>
      <c r="I9" s="112"/>
    </row>
    <row r="10" spans="1:9" ht="9" customHeight="1">
      <c r="A10" s="75" t="s">
        <v>389</v>
      </c>
      <c r="B10" s="4"/>
      <c r="C10" s="76">
        <f aca="true" t="shared" si="0" ref="C10:I10">+C11+C13+C31+C32+C33</f>
        <v>11475191872</v>
      </c>
      <c r="D10" s="76">
        <f t="shared" si="0"/>
        <v>407408255.1</v>
      </c>
      <c r="E10" s="76">
        <f t="shared" si="0"/>
        <v>11882600127.1</v>
      </c>
      <c r="F10" s="76">
        <f t="shared" si="0"/>
        <v>6647405026.6</v>
      </c>
      <c r="G10" s="76">
        <f t="shared" si="0"/>
        <v>6451213595.98</v>
      </c>
      <c r="H10" s="279">
        <f t="shared" si="0"/>
        <v>5235195100.5</v>
      </c>
      <c r="I10" s="280">
        <f t="shared" si="0"/>
        <v>0</v>
      </c>
    </row>
    <row r="11" spans="1:9" ht="9" customHeight="1">
      <c r="A11" s="79" t="s">
        <v>390</v>
      </c>
      <c r="B11" s="4"/>
      <c r="C11" s="80">
        <v>386304962.35</v>
      </c>
      <c r="D11" s="80">
        <v>0</v>
      </c>
      <c r="E11" s="80">
        <f>SUM(C11:D11)</f>
        <v>386304962.35</v>
      </c>
      <c r="F11" s="80">
        <v>189833085.15</v>
      </c>
      <c r="G11" s="80">
        <v>189768685.15</v>
      </c>
      <c r="H11" s="281">
        <f>+E11-F11</f>
        <v>196471877.20000002</v>
      </c>
      <c r="I11" s="282"/>
    </row>
    <row r="12" spans="1:9" ht="2.25" customHeight="1">
      <c r="A12" s="239"/>
      <c r="B12" s="4"/>
      <c r="C12" s="4"/>
      <c r="D12" s="4"/>
      <c r="E12" s="4"/>
      <c r="F12" s="4"/>
      <c r="G12" s="4"/>
      <c r="H12" s="281">
        <f aca="true" t="shared" si="1" ref="H12:H31">+E12-F12</f>
        <v>0</v>
      </c>
      <c r="I12" s="282"/>
    </row>
    <row r="13" spans="1:9" s="221" customFormat="1" ht="9" customHeight="1">
      <c r="A13" s="79" t="s">
        <v>391</v>
      </c>
      <c r="B13" s="199"/>
      <c r="C13" s="80">
        <f>SUM(C14:C30)</f>
        <v>7049949100.07</v>
      </c>
      <c r="D13" s="80">
        <f>SUM(D14:D30)</f>
        <v>407408255.1</v>
      </c>
      <c r="E13" s="80">
        <f>SUM(E14:E30)</f>
        <v>7457357355.17</v>
      </c>
      <c r="F13" s="80">
        <f>SUM(F14:F30)</f>
        <v>4191074930.9300003</v>
      </c>
      <c r="G13" s="80">
        <f>SUM(G14:G30)</f>
        <v>4004312658.08</v>
      </c>
      <c r="H13" s="281">
        <f>+E13-F13</f>
        <v>3266282424.24</v>
      </c>
      <c r="I13" s="282"/>
    </row>
    <row r="14" spans="1:9" ht="9" customHeight="1">
      <c r="A14" s="283" t="s">
        <v>392</v>
      </c>
      <c r="B14" s="4"/>
      <c r="C14" s="80">
        <v>88066892.32</v>
      </c>
      <c r="D14" s="80">
        <v>0</v>
      </c>
      <c r="E14" s="80">
        <f>SUM(C14:D14)</f>
        <v>88066892.32</v>
      </c>
      <c r="F14" s="80">
        <v>36066669.22</v>
      </c>
      <c r="G14" s="80">
        <v>34908624.66</v>
      </c>
      <c r="H14" s="281">
        <f t="shared" si="1"/>
        <v>52000223.099999994</v>
      </c>
      <c r="I14" s="282"/>
    </row>
    <row r="15" spans="1:9" ht="9" customHeight="1">
      <c r="A15" s="283" t="s">
        <v>393</v>
      </c>
      <c r="B15" s="4"/>
      <c r="C15" s="80">
        <v>268159847.74</v>
      </c>
      <c r="D15" s="80">
        <v>1886818</v>
      </c>
      <c r="E15" s="80">
        <f aca="true" t="shared" si="2" ref="E15:E33">SUM(C15:D15)</f>
        <v>270046665.74</v>
      </c>
      <c r="F15" s="80">
        <v>98356700.24</v>
      </c>
      <c r="G15" s="80">
        <v>96848352.63</v>
      </c>
      <c r="H15" s="281">
        <f>+E15-F15</f>
        <v>171689965.5</v>
      </c>
      <c r="I15" s="282"/>
    </row>
    <row r="16" spans="1:9" ht="9" customHeight="1">
      <c r="A16" s="283" t="s">
        <v>394</v>
      </c>
      <c r="B16" s="4"/>
      <c r="C16" s="80">
        <v>168243884.13</v>
      </c>
      <c r="D16" s="80">
        <v>737276.07</v>
      </c>
      <c r="E16" s="80">
        <f t="shared" si="2"/>
        <v>168981160.2</v>
      </c>
      <c r="F16" s="80">
        <v>6845857.71</v>
      </c>
      <c r="G16" s="80">
        <v>6807457.45</v>
      </c>
      <c r="H16" s="281">
        <f t="shared" si="1"/>
        <v>162135302.48999998</v>
      </c>
      <c r="I16" s="282"/>
    </row>
    <row r="17" spans="1:9" ht="9" customHeight="1">
      <c r="A17" s="283" t="s">
        <v>395</v>
      </c>
      <c r="B17" s="4"/>
      <c r="C17" s="80">
        <v>703193269.96</v>
      </c>
      <c r="D17" s="80">
        <v>9408382.17</v>
      </c>
      <c r="E17" s="80">
        <f t="shared" si="2"/>
        <v>712601652.13</v>
      </c>
      <c r="F17" s="80">
        <v>237926719.21</v>
      </c>
      <c r="G17" s="80">
        <v>234449836.57</v>
      </c>
      <c r="H17" s="281">
        <f t="shared" si="1"/>
        <v>474674932.91999996</v>
      </c>
      <c r="I17" s="282"/>
    </row>
    <row r="18" spans="1:9" ht="9" customHeight="1">
      <c r="A18" s="283" t="s">
        <v>396</v>
      </c>
      <c r="B18" s="4"/>
      <c r="C18" s="80">
        <v>114397066.57</v>
      </c>
      <c r="D18" s="80">
        <v>69212583.81</v>
      </c>
      <c r="E18" s="80">
        <f t="shared" si="2"/>
        <v>183609650.38</v>
      </c>
      <c r="F18" s="80">
        <v>54451811.6</v>
      </c>
      <c r="G18" s="80">
        <v>54003783.37</v>
      </c>
      <c r="H18" s="281">
        <f t="shared" si="1"/>
        <v>129157838.78</v>
      </c>
      <c r="I18" s="282"/>
    </row>
    <row r="19" spans="1:9" ht="9" customHeight="1">
      <c r="A19" s="283" t="s">
        <v>397</v>
      </c>
      <c r="B19" s="4"/>
      <c r="C19" s="80">
        <v>957623908.73</v>
      </c>
      <c r="D19" s="80">
        <v>522358.88</v>
      </c>
      <c r="E19" s="80">
        <f t="shared" si="2"/>
        <v>958146267.61</v>
      </c>
      <c r="F19" s="80">
        <v>477705011.55</v>
      </c>
      <c r="G19" s="80">
        <v>476169812.62</v>
      </c>
      <c r="H19" s="281">
        <f t="shared" si="1"/>
        <v>480441256.06</v>
      </c>
      <c r="I19" s="282"/>
    </row>
    <row r="20" spans="1:9" ht="9" customHeight="1">
      <c r="A20" s="283" t="s">
        <v>398</v>
      </c>
      <c r="B20" s="4"/>
      <c r="C20" s="80">
        <v>59604778.14</v>
      </c>
      <c r="D20" s="80">
        <v>0</v>
      </c>
      <c r="E20" s="80">
        <f t="shared" si="2"/>
        <v>59604778.14</v>
      </c>
      <c r="F20" s="80">
        <v>18858676.18</v>
      </c>
      <c r="G20" s="80">
        <v>18502658.89</v>
      </c>
      <c r="H20" s="281">
        <f t="shared" si="1"/>
        <v>40746101.96</v>
      </c>
      <c r="I20" s="282"/>
    </row>
    <row r="21" spans="1:9" ht="9" customHeight="1">
      <c r="A21" s="283" t="s">
        <v>399</v>
      </c>
      <c r="B21" s="4"/>
      <c r="C21" s="80">
        <v>62539161.42</v>
      </c>
      <c r="D21" s="80">
        <v>0</v>
      </c>
      <c r="E21" s="80">
        <f t="shared" si="2"/>
        <v>62539161.42</v>
      </c>
      <c r="F21" s="80">
        <v>17052534.1</v>
      </c>
      <c r="G21" s="80">
        <v>16821686.98</v>
      </c>
      <c r="H21" s="281">
        <f t="shared" si="1"/>
        <v>45486627.32</v>
      </c>
      <c r="I21" s="282"/>
    </row>
    <row r="22" spans="1:9" ht="9" customHeight="1">
      <c r="A22" s="283" t="s">
        <v>400</v>
      </c>
      <c r="B22" s="4"/>
      <c r="C22" s="80">
        <v>66087083.57</v>
      </c>
      <c r="D22" s="80">
        <v>9280000</v>
      </c>
      <c r="E22" s="80">
        <f t="shared" si="2"/>
        <v>75367083.57</v>
      </c>
      <c r="F22" s="80">
        <v>19001680.07</v>
      </c>
      <c r="G22" s="80">
        <v>18765524.78</v>
      </c>
      <c r="H22" s="281">
        <f t="shared" si="1"/>
        <v>56365403.49999999</v>
      </c>
      <c r="I22" s="282"/>
    </row>
    <row r="23" spans="1:9" ht="9" customHeight="1">
      <c r="A23" s="283" t="s">
        <v>401</v>
      </c>
      <c r="B23" s="4"/>
      <c r="C23" s="80">
        <v>127675817.28</v>
      </c>
      <c r="D23" s="80">
        <v>102135139</v>
      </c>
      <c r="E23" s="80">
        <f t="shared" si="2"/>
        <v>229810956.28</v>
      </c>
      <c r="F23" s="80">
        <v>89900950.43</v>
      </c>
      <c r="G23" s="80">
        <v>88667304.03</v>
      </c>
      <c r="H23" s="281">
        <f t="shared" si="1"/>
        <v>139910005.85</v>
      </c>
      <c r="I23" s="282"/>
    </row>
    <row r="24" spans="1:9" ht="9" customHeight="1">
      <c r="A24" s="283" t="s">
        <v>402</v>
      </c>
      <c r="B24" s="4"/>
      <c r="C24" s="80">
        <v>454907124.29</v>
      </c>
      <c r="D24" s="80">
        <v>196088178</v>
      </c>
      <c r="E24" s="80">
        <f t="shared" si="2"/>
        <v>650995302.29</v>
      </c>
      <c r="F24" s="80">
        <v>206971931.34</v>
      </c>
      <c r="G24" s="80">
        <v>204875338.88</v>
      </c>
      <c r="H24" s="281">
        <f t="shared" si="1"/>
        <v>444023370.9499999</v>
      </c>
      <c r="I24" s="282"/>
    </row>
    <row r="25" spans="1:9" ht="9" customHeight="1">
      <c r="A25" s="283" t="s">
        <v>403</v>
      </c>
      <c r="B25" s="4"/>
      <c r="C25" s="80">
        <v>856512775.2</v>
      </c>
      <c r="D25" s="80">
        <v>0</v>
      </c>
      <c r="E25" s="80">
        <f t="shared" si="2"/>
        <v>856512775.2</v>
      </c>
      <c r="F25" s="80">
        <v>407703161.19</v>
      </c>
      <c r="G25" s="80">
        <v>393489441.35</v>
      </c>
      <c r="H25" s="281">
        <f t="shared" si="1"/>
        <v>448809614.01000005</v>
      </c>
      <c r="I25" s="282"/>
    </row>
    <row r="26" spans="1:9" ht="9" customHeight="1">
      <c r="A26" s="283" t="s">
        <v>404</v>
      </c>
      <c r="B26" s="4"/>
      <c r="C26" s="80">
        <v>118179420.92</v>
      </c>
      <c r="D26" s="80">
        <v>0</v>
      </c>
      <c r="E26" s="80">
        <f>SUM(C26:D26)</f>
        <v>118179420.92</v>
      </c>
      <c r="F26" s="80">
        <v>51213698.81</v>
      </c>
      <c r="G26" s="80">
        <v>49700735.54</v>
      </c>
      <c r="H26" s="281">
        <f>+E26-F26</f>
        <v>66965722.11</v>
      </c>
      <c r="I26" s="282"/>
    </row>
    <row r="27" spans="1:9" ht="9" customHeight="1">
      <c r="A27" s="283" t="s">
        <v>405</v>
      </c>
      <c r="B27" s="4"/>
      <c r="C27" s="80">
        <v>72417435.49</v>
      </c>
      <c r="D27" s="80">
        <v>0</v>
      </c>
      <c r="E27" s="80">
        <f>SUM(C27:D27)</f>
        <v>72417435.49</v>
      </c>
      <c r="F27" s="80">
        <v>25507865.66</v>
      </c>
      <c r="G27" s="80">
        <v>25166604.65</v>
      </c>
      <c r="H27" s="281">
        <f>+E27-F27</f>
        <v>46909569.83</v>
      </c>
      <c r="I27" s="282"/>
    </row>
    <row r="28" spans="1:9" ht="9" customHeight="1">
      <c r="A28" s="283" t="s">
        <v>406</v>
      </c>
      <c r="B28" s="4"/>
      <c r="C28" s="80">
        <v>673944886.73</v>
      </c>
      <c r="D28" s="80">
        <v>-737276.07</v>
      </c>
      <c r="E28" s="80">
        <f t="shared" si="2"/>
        <v>673207610.66</v>
      </c>
      <c r="F28" s="80">
        <v>919590155.69</v>
      </c>
      <c r="G28" s="80">
        <v>869948692.91</v>
      </c>
      <c r="H28" s="281">
        <f t="shared" si="1"/>
        <v>-246382545.0300001</v>
      </c>
      <c r="I28" s="282"/>
    </row>
    <row r="29" spans="1:9" ht="9" customHeight="1">
      <c r="A29" s="283" t="s">
        <v>407</v>
      </c>
      <c r="B29" s="4"/>
      <c r="C29" s="80">
        <v>217347745</v>
      </c>
      <c r="D29" s="80">
        <v>0</v>
      </c>
      <c r="E29" s="80">
        <f t="shared" si="2"/>
        <v>217347745</v>
      </c>
      <c r="F29" s="80">
        <v>411413764.84</v>
      </c>
      <c r="G29" s="80">
        <v>408268551.26</v>
      </c>
      <c r="H29" s="281">
        <f t="shared" si="1"/>
        <v>-194066019.83999997</v>
      </c>
      <c r="I29" s="282"/>
    </row>
    <row r="30" spans="1:9" ht="9" customHeight="1">
      <c r="A30" s="283" t="s">
        <v>408</v>
      </c>
      <c r="B30" s="4"/>
      <c r="C30" s="80">
        <v>2041048002.58</v>
      </c>
      <c r="D30" s="80">
        <v>18874795.24</v>
      </c>
      <c r="E30" s="80">
        <f t="shared" si="2"/>
        <v>2059922797.82</v>
      </c>
      <c r="F30" s="80">
        <v>1112507743.09</v>
      </c>
      <c r="G30" s="80">
        <v>1006918251.51</v>
      </c>
      <c r="H30" s="281">
        <f t="shared" si="1"/>
        <v>947415054.73</v>
      </c>
      <c r="I30" s="282"/>
    </row>
    <row r="31" spans="1:9" ht="9" customHeight="1">
      <c r="A31" s="79" t="s">
        <v>409</v>
      </c>
      <c r="B31" s="4"/>
      <c r="C31" s="80">
        <v>516883120.96</v>
      </c>
      <c r="D31" s="80">
        <v>0</v>
      </c>
      <c r="E31" s="80">
        <f t="shared" si="2"/>
        <v>516883120.96</v>
      </c>
      <c r="F31" s="80">
        <v>335792695.36</v>
      </c>
      <c r="G31" s="80">
        <v>335792695.36</v>
      </c>
      <c r="H31" s="281">
        <f t="shared" si="1"/>
        <v>181090425.59999996</v>
      </c>
      <c r="I31" s="282"/>
    </row>
    <row r="32" spans="1:9" ht="9" customHeight="1">
      <c r="A32" s="79" t="s">
        <v>410</v>
      </c>
      <c r="B32" s="4"/>
      <c r="C32" s="80">
        <v>1037577948.62</v>
      </c>
      <c r="D32" s="80">
        <v>0</v>
      </c>
      <c r="E32" s="80">
        <f t="shared" si="2"/>
        <v>1037577948.62</v>
      </c>
      <c r="F32" s="80">
        <v>550475943.26</v>
      </c>
      <c r="G32" s="80">
        <v>543114185.49</v>
      </c>
      <c r="H32" s="281">
        <f>+E32-F32</f>
        <v>487102005.36</v>
      </c>
      <c r="I32" s="282"/>
    </row>
    <row r="33" spans="1:9" ht="9" customHeight="1">
      <c r="A33" s="79" t="s">
        <v>411</v>
      </c>
      <c r="B33" s="4"/>
      <c r="C33" s="80">
        <v>2484476740</v>
      </c>
      <c r="D33" s="80">
        <v>0</v>
      </c>
      <c r="E33" s="80">
        <f t="shared" si="2"/>
        <v>2484476740</v>
      </c>
      <c r="F33" s="80">
        <v>1380228371.9</v>
      </c>
      <c r="G33" s="80">
        <v>1378225371.9</v>
      </c>
      <c r="H33" s="281">
        <f>+E33-F33</f>
        <v>1104248368.1</v>
      </c>
      <c r="I33" s="282"/>
    </row>
    <row r="34" spans="1:9" ht="2.25" customHeight="1">
      <c r="A34" s="3"/>
      <c r="B34" s="4"/>
      <c r="C34" s="4"/>
      <c r="D34" s="4"/>
      <c r="E34" s="4"/>
      <c r="F34" s="4"/>
      <c r="G34" s="4"/>
      <c r="H34" s="13"/>
      <c r="I34" s="4"/>
    </row>
    <row r="35" spans="1:9" ht="2.25" customHeight="1">
      <c r="A35" s="3"/>
      <c r="B35" s="4"/>
      <c r="C35" s="4"/>
      <c r="D35" s="4"/>
      <c r="E35" s="4"/>
      <c r="F35" s="4"/>
      <c r="G35" s="4"/>
      <c r="H35" s="13"/>
      <c r="I35" s="4"/>
    </row>
    <row r="36" spans="1:9" ht="9" customHeight="1">
      <c r="A36" s="75" t="s">
        <v>412</v>
      </c>
      <c r="B36" s="4"/>
      <c r="C36" s="76">
        <f aca="true" t="shared" si="3" ref="C36:H36">SUM(C37:C56)</f>
        <v>13606605816</v>
      </c>
      <c r="D36" s="76">
        <f t="shared" si="3"/>
        <v>316988855.51</v>
      </c>
      <c r="E36" s="76">
        <f t="shared" si="3"/>
        <v>13923594671.51</v>
      </c>
      <c r="F36" s="76">
        <f t="shared" si="3"/>
        <v>6392791327.710001</v>
      </c>
      <c r="G36" s="76">
        <f t="shared" si="3"/>
        <v>6391139356.96</v>
      </c>
      <c r="H36" s="279">
        <f t="shared" si="3"/>
        <v>7530803343.8</v>
      </c>
      <c r="I36" s="280">
        <f>SUM(I37:I54)</f>
        <v>0</v>
      </c>
    </row>
    <row r="37" spans="1:9" ht="9" customHeight="1">
      <c r="A37" s="79" t="s">
        <v>413</v>
      </c>
      <c r="B37" s="4"/>
      <c r="C37" s="80">
        <v>0</v>
      </c>
      <c r="D37" s="80">
        <v>650000</v>
      </c>
      <c r="E37" s="80">
        <f>SUM(C37:D37)</f>
        <v>650000</v>
      </c>
      <c r="F37" s="80">
        <v>650000</v>
      </c>
      <c r="G37" s="80">
        <v>650000</v>
      </c>
      <c r="H37" s="281">
        <f aca="true" t="shared" si="4" ref="H37:H57">+E37-F37</f>
        <v>0</v>
      </c>
      <c r="I37" s="282"/>
    </row>
    <row r="38" spans="1:9" ht="9" customHeight="1">
      <c r="A38" s="79" t="s">
        <v>414</v>
      </c>
      <c r="B38" s="4"/>
      <c r="C38" s="80">
        <v>0</v>
      </c>
      <c r="D38" s="80">
        <v>0</v>
      </c>
      <c r="E38" s="80">
        <f aca="true" t="shared" si="5" ref="E38:E54">SUM(C38:D38)</f>
        <v>0</v>
      </c>
      <c r="F38" s="80">
        <v>0</v>
      </c>
      <c r="G38" s="80">
        <v>0</v>
      </c>
      <c r="H38" s="281">
        <f t="shared" si="4"/>
        <v>0</v>
      </c>
      <c r="I38" s="282"/>
    </row>
    <row r="39" spans="1:9" ht="9" customHeight="1">
      <c r="A39" s="79" t="s">
        <v>415</v>
      </c>
      <c r="B39" s="4"/>
      <c r="C39" s="80">
        <v>0</v>
      </c>
      <c r="D39" s="80">
        <v>18868175</v>
      </c>
      <c r="E39" s="80">
        <f t="shared" si="5"/>
        <v>18868175</v>
      </c>
      <c r="F39" s="80">
        <v>0</v>
      </c>
      <c r="G39" s="80">
        <v>0</v>
      </c>
      <c r="H39" s="281">
        <f t="shared" si="4"/>
        <v>18868175</v>
      </c>
      <c r="I39" s="282"/>
    </row>
    <row r="40" spans="1:9" ht="9" customHeight="1">
      <c r="A40" s="79" t="s">
        <v>416</v>
      </c>
      <c r="B40" s="4"/>
      <c r="C40" s="80">
        <v>0</v>
      </c>
      <c r="D40" s="80">
        <v>0</v>
      </c>
      <c r="E40" s="80">
        <f t="shared" si="5"/>
        <v>0</v>
      </c>
      <c r="F40" s="80">
        <v>0</v>
      </c>
      <c r="G40" s="80">
        <v>0</v>
      </c>
      <c r="H40" s="281">
        <f t="shared" si="4"/>
        <v>0</v>
      </c>
      <c r="I40" s="282"/>
    </row>
    <row r="41" spans="1:9" ht="9" customHeight="1">
      <c r="A41" s="79" t="s">
        <v>417</v>
      </c>
      <c r="B41" s="4"/>
      <c r="C41" s="80">
        <v>316603959</v>
      </c>
      <c r="D41" s="80">
        <v>51340521</v>
      </c>
      <c r="E41" s="80">
        <f t="shared" si="5"/>
        <v>367944480</v>
      </c>
      <c r="F41" s="80">
        <v>51999683.99</v>
      </c>
      <c r="G41" s="80">
        <v>51999683.99</v>
      </c>
      <c r="H41" s="281">
        <f t="shared" si="4"/>
        <v>315944796.01</v>
      </c>
      <c r="I41" s="282"/>
    </row>
    <row r="42" spans="1:9" ht="9" customHeight="1">
      <c r="A42" s="79" t="s">
        <v>418</v>
      </c>
      <c r="B42" s="4"/>
      <c r="C42" s="80">
        <v>0</v>
      </c>
      <c r="D42" s="80">
        <v>1117574</v>
      </c>
      <c r="E42" s="80">
        <f t="shared" si="5"/>
        <v>1117574</v>
      </c>
      <c r="F42" s="80">
        <v>990924</v>
      </c>
      <c r="G42" s="80">
        <v>958924</v>
      </c>
      <c r="H42" s="281">
        <f t="shared" si="4"/>
        <v>126650</v>
      </c>
      <c r="I42" s="282"/>
    </row>
    <row r="43" spans="1:9" ht="9" customHeight="1">
      <c r="A43" s="79" t="s">
        <v>419</v>
      </c>
      <c r="B43" s="4"/>
      <c r="C43" s="80">
        <v>17706336</v>
      </c>
      <c r="D43" s="80">
        <v>220891373</v>
      </c>
      <c r="E43" s="80">
        <f t="shared" si="5"/>
        <v>238597709</v>
      </c>
      <c r="F43" s="80">
        <v>116705780.61</v>
      </c>
      <c r="G43" s="80">
        <v>116071953.17</v>
      </c>
      <c r="H43" s="281">
        <f t="shared" si="4"/>
        <v>121891928.39</v>
      </c>
      <c r="I43" s="282"/>
    </row>
    <row r="44" spans="1:9" ht="9" customHeight="1">
      <c r="A44" s="79" t="s">
        <v>420</v>
      </c>
      <c r="B44" s="4"/>
      <c r="C44" s="80">
        <v>0</v>
      </c>
      <c r="D44" s="80">
        <v>0</v>
      </c>
      <c r="E44" s="80">
        <f t="shared" si="5"/>
        <v>0</v>
      </c>
      <c r="F44" s="80">
        <v>0</v>
      </c>
      <c r="G44" s="80">
        <v>0</v>
      </c>
      <c r="H44" s="281">
        <f t="shared" si="4"/>
        <v>0</v>
      </c>
      <c r="I44" s="282"/>
    </row>
    <row r="45" spans="1:9" ht="9" customHeight="1">
      <c r="A45" s="79" t="s">
        <v>421</v>
      </c>
      <c r="B45" s="4"/>
      <c r="C45" s="80">
        <v>0</v>
      </c>
      <c r="D45" s="80">
        <v>0</v>
      </c>
      <c r="E45" s="80">
        <f t="shared" si="5"/>
        <v>0</v>
      </c>
      <c r="F45" s="80">
        <v>0</v>
      </c>
      <c r="G45" s="80">
        <v>0</v>
      </c>
      <c r="H45" s="281">
        <f t="shared" si="4"/>
        <v>0</v>
      </c>
      <c r="I45" s="282"/>
    </row>
    <row r="46" spans="1:9" ht="9" customHeight="1">
      <c r="A46" s="79" t="s">
        <v>422</v>
      </c>
      <c r="B46" s="4"/>
      <c r="C46" s="80">
        <v>0</v>
      </c>
      <c r="D46" s="80">
        <v>0</v>
      </c>
      <c r="E46" s="80">
        <f t="shared" si="5"/>
        <v>0</v>
      </c>
      <c r="F46" s="80">
        <v>0</v>
      </c>
      <c r="G46" s="80">
        <v>0</v>
      </c>
      <c r="H46" s="281">
        <f t="shared" si="4"/>
        <v>0</v>
      </c>
      <c r="I46" s="282"/>
    </row>
    <row r="47" spans="1:9" ht="9" customHeight="1">
      <c r="A47" s="79" t="s">
        <v>423</v>
      </c>
      <c r="B47" s="4"/>
      <c r="C47" s="80">
        <v>15000000</v>
      </c>
      <c r="D47" s="80">
        <v>93360000</v>
      </c>
      <c r="E47" s="80">
        <f t="shared" si="5"/>
        <v>108360000</v>
      </c>
      <c r="F47" s="80">
        <v>21525441.65</v>
      </c>
      <c r="G47" s="80">
        <v>21525441.65</v>
      </c>
      <c r="H47" s="281">
        <f t="shared" si="4"/>
        <v>86834558.35</v>
      </c>
      <c r="I47" s="282"/>
    </row>
    <row r="48" spans="1:9" ht="9" customHeight="1">
      <c r="A48" s="79" t="s">
        <v>424</v>
      </c>
      <c r="B48" s="4"/>
      <c r="C48" s="80">
        <v>312075275</v>
      </c>
      <c r="D48" s="80">
        <v>60464987.07</v>
      </c>
      <c r="E48" s="80">
        <f t="shared" si="5"/>
        <v>372540262.07</v>
      </c>
      <c r="F48" s="80">
        <v>65898964.07</v>
      </c>
      <c r="G48" s="80">
        <v>65898964.07</v>
      </c>
      <c r="H48" s="281">
        <f t="shared" si="4"/>
        <v>306641298</v>
      </c>
      <c r="I48" s="282"/>
    </row>
    <row r="49" spans="1:9" ht="9" customHeight="1">
      <c r="A49" s="79" t="s">
        <v>425</v>
      </c>
      <c r="B49" s="4"/>
      <c r="C49" s="80">
        <v>2600000</v>
      </c>
      <c r="D49" s="80">
        <v>0</v>
      </c>
      <c r="E49" s="80">
        <f t="shared" si="5"/>
        <v>2600000</v>
      </c>
      <c r="F49" s="80">
        <v>231210.53</v>
      </c>
      <c r="G49" s="80">
        <v>192139.5</v>
      </c>
      <c r="H49" s="281">
        <f t="shared" si="4"/>
        <v>2368789.47</v>
      </c>
      <c r="I49" s="282"/>
    </row>
    <row r="50" spans="1:9" ht="9" customHeight="1">
      <c r="A50" s="79" t="s">
        <v>426</v>
      </c>
      <c r="B50" s="4"/>
      <c r="C50" s="80">
        <v>0</v>
      </c>
      <c r="D50" s="80">
        <v>0</v>
      </c>
      <c r="E50" s="80">
        <f>SUM(C50:D50)</f>
        <v>0</v>
      </c>
      <c r="F50" s="80">
        <v>0</v>
      </c>
      <c r="G50" s="80">
        <v>0</v>
      </c>
      <c r="H50" s="281">
        <f>+E50-F50</f>
        <v>0</v>
      </c>
      <c r="I50" s="282"/>
    </row>
    <row r="51" spans="1:9" ht="9" customHeight="1">
      <c r="A51" s="79" t="s">
        <v>427</v>
      </c>
      <c r="B51" s="4"/>
      <c r="C51" s="80">
        <v>0</v>
      </c>
      <c r="D51" s="80">
        <v>0</v>
      </c>
      <c r="E51" s="80">
        <f>SUM(C51:D51)</f>
        <v>0</v>
      </c>
      <c r="F51" s="80">
        <v>0</v>
      </c>
      <c r="G51" s="80">
        <v>0</v>
      </c>
      <c r="H51" s="281">
        <f>+E51-F51</f>
        <v>0</v>
      </c>
      <c r="I51" s="282"/>
    </row>
    <row r="52" spans="1:9" ht="9" customHeight="1">
      <c r="A52" s="79" t="s">
        <v>428</v>
      </c>
      <c r="B52" s="4"/>
      <c r="C52" s="80">
        <v>0</v>
      </c>
      <c r="D52" s="80">
        <v>0</v>
      </c>
      <c r="E52" s="80">
        <f t="shared" si="5"/>
        <v>0</v>
      </c>
      <c r="F52" s="80">
        <v>6128.1</v>
      </c>
      <c r="G52" s="80">
        <v>6128.1</v>
      </c>
      <c r="H52" s="281">
        <f t="shared" si="4"/>
        <v>-6128.1</v>
      </c>
      <c r="I52" s="282"/>
    </row>
    <row r="53" spans="1:9" ht="9" customHeight="1">
      <c r="A53" s="79" t="s">
        <v>429</v>
      </c>
      <c r="B53" s="4"/>
      <c r="C53" s="80">
        <v>0</v>
      </c>
      <c r="D53" s="80">
        <v>0</v>
      </c>
      <c r="E53" s="80">
        <f t="shared" si="5"/>
        <v>0</v>
      </c>
      <c r="F53" s="80">
        <v>0</v>
      </c>
      <c r="G53" s="80">
        <v>0</v>
      </c>
      <c r="H53" s="281">
        <f t="shared" si="4"/>
        <v>0</v>
      </c>
      <c r="I53" s="282"/>
    </row>
    <row r="54" spans="1:9" ht="9" customHeight="1">
      <c r="A54" s="79" t="s">
        <v>430</v>
      </c>
      <c r="B54" s="4"/>
      <c r="C54" s="80">
        <v>9501559694</v>
      </c>
      <c r="D54" s="80">
        <v>-144917239.24</v>
      </c>
      <c r="E54" s="80">
        <f t="shared" si="5"/>
        <v>9356642454.76</v>
      </c>
      <c r="F54" s="80">
        <v>4119050356.07</v>
      </c>
      <c r="G54" s="80">
        <v>4118103283.79</v>
      </c>
      <c r="H54" s="281">
        <f t="shared" si="4"/>
        <v>5237592098.690001</v>
      </c>
      <c r="I54" s="282"/>
    </row>
    <row r="55" spans="1:9" ht="9" customHeight="1">
      <c r="A55" s="79" t="s">
        <v>431</v>
      </c>
      <c r="B55" s="4"/>
      <c r="C55" s="80">
        <v>1585930193</v>
      </c>
      <c r="D55" s="80">
        <v>15213464.68</v>
      </c>
      <c r="E55" s="80">
        <f>SUM(C55:D55)</f>
        <v>1601143657.68</v>
      </c>
      <c r="F55" s="80">
        <v>964526985.51</v>
      </c>
      <c r="G55" s="80">
        <v>964526985.51</v>
      </c>
      <c r="H55" s="281">
        <f>+E55-F55</f>
        <v>636616672.1700001</v>
      </c>
      <c r="I55" s="282"/>
    </row>
    <row r="56" spans="1:9" ht="9" customHeight="1">
      <c r="A56" s="79" t="s">
        <v>432</v>
      </c>
      <c r="B56" s="4"/>
      <c r="C56" s="80">
        <v>1855130359</v>
      </c>
      <c r="D56" s="80">
        <v>0</v>
      </c>
      <c r="E56" s="80">
        <f>SUM(C56:D56)</f>
        <v>1855130359</v>
      </c>
      <c r="F56" s="80">
        <v>1051205853.18</v>
      </c>
      <c r="G56" s="80">
        <v>1051205853.18</v>
      </c>
      <c r="H56" s="281">
        <f>+E56-F56</f>
        <v>803924505.82</v>
      </c>
      <c r="I56" s="282"/>
    </row>
    <row r="57" spans="1:9" ht="2.25" customHeight="1">
      <c r="A57" s="3"/>
      <c r="B57" s="4"/>
      <c r="C57" s="4">
        <v>9331070227</v>
      </c>
      <c r="D57" s="4"/>
      <c r="E57" s="4"/>
      <c r="F57" s="4"/>
      <c r="G57" s="4"/>
      <c r="H57" s="281">
        <f t="shared" si="4"/>
        <v>0</v>
      </c>
      <c r="I57" s="282"/>
    </row>
    <row r="58" spans="1:9" ht="2.25" customHeight="1">
      <c r="A58" s="3"/>
      <c r="B58" s="4"/>
      <c r="C58" s="4"/>
      <c r="D58" s="4"/>
      <c r="E58" s="4"/>
      <c r="F58" s="4"/>
      <c r="G58" s="4"/>
      <c r="H58" s="13"/>
      <c r="I58" s="4"/>
    </row>
    <row r="59" spans="1:9" ht="9" customHeight="1">
      <c r="A59" s="75" t="s">
        <v>387</v>
      </c>
      <c r="B59" s="4"/>
      <c r="C59" s="76">
        <f aca="true" t="shared" si="6" ref="C59:I59">+C10+C36</f>
        <v>25081797688</v>
      </c>
      <c r="D59" s="76">
        <f t="shared" si="6"/>
        <v>724397110.61</v>
      </c>
      <c r="E59" s="76">
        <f t="shared" si="6"/>
        <v>25806194798.61</v>
      </c>
      <c r="F59" s="76">
        <f t="shared" si="6"/>
        <v>13040196354.310001</v>
      </c>
      <c r="G59" s="76">
        <f t="shared" si="6"/>
        <v>12842352952.939999</v>
      </c>
      <c r="H59" s="279">
        <f t="shared" si="6"/>
        <v>12765998444.3</v>
      </c>
      <c r="I59" s="280">
        <f t="shared" si="6"/>
        <v>0</v>
      </c>
    </row>
    <row r="60" spans="1:9" ht="2.25" customHeight="1">
      <c r="A60" s="1"/>
      <c r="B60" s="5"/>
      <c r="C60" s="5"/>
      <c r="D60" s="5"/>
      <c r="E60" s="5"/>
      <c r="F60" s="5"/>
      <c r="G60" s="5"/>
      <c r="H60" s="2"/>
      <c r="I60" s="5"/>
    </row>
    <row r="61" ht="3.75" customHeight="1"/>
  </sheetData>
  <sheetProtection/>
  <mergeCells count="56">
    <mergeCell ref="H54:I54"/>
    <mergeCell ref="H55:I55"/>
    <mergeCell ref="H56:I56"/>
    <mergeCell ref="H57:I57"/>
    <mergeCell ref="H59:I59"/>
    <mergeCell ref="H48:I48"/>
    <mergeCell ref="H49:I49"/>
    <mergeCell ref="H50:I50"/>
    <mergeCell ref="H51:I51"/>
    <mergeCell ref="H52:I52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203" t="s">
        <v>433</v>
      </c>
      <c r="B1" s="204"/>
      <c r="C1" s="204"/>
      <c r="D1" s="204"/>
      <c r="E1" s="204"/>
      <c r="F1" s="204"/>
      <c r="G1" s="204"/>
      <c r="H1" s="204"/>
      <c r="I1" s="205"/>
    </row>
    <row r="2" spans="1:9" ht="11.25" customHeight="1">
      <c r="A2" s="206"/>
      <c r="B2" s="207"/>
      <c r="C2" s="207"/>
      <c r="D2" s="207"/>
      <c r="E2" s="207"/>
      <c r="F2" s="207"/>
      <c r="G2" s="207"/>
      <c r="H2" s="207"/>
      <c r="I2" s="208"/>
    </row>
    <row r="3" spans="1:9" ht="11.25" customHeight="1">
      <c r="A3" s="206"/>
      <c r="B3" s="207"/>
      <c r="C3" s="207"/>
      <c r="D3" s="207"/>
      <c r="E3" s="207"/>
      <c r="F3" s="207"/>
      <c r="G3" s="207"/>
      <c r="H3" s="207"/>
      <c r="I3" s="208"/>
    </row>
    <row r="4" spans="1:9" ht="11.25" customHeight="1">
      <c r="A4" s="206"/>
      <c r="B4" s="207"/>
      <c r="C4" s="207"/>
      <c r="D4" s="207"/>
      <c r="E4" s="207"/>
      <c r="F4" s="207"/>
      <c r="G4" s="207"/>
      <c r="H4" s="207"/>
      <c r="I4" s="208"/>
    </row>
    <row r="5" spans="1:9" ht="15.75" customHeight="1">
      <c r="A5" s="209"/>
      <c r="B5" s="210"/>
      <c r="C5" s="210"/>
      <c r="D5" s="210"/>
      <c r="E5" s="210"/>
      <c r="F5" s="210"/>
      <c r="G5" s="210"/>
      <c r="H5" s="210"/>
      <c r="I5" s="211"/>
    </row>
    <row r="6" spans="1:9" ht="12.75">
      <c r="A6" s="212" t="s">
        <v>0</v>
      </c>
      <c r="B6" s="253"/>
      <c r="C6" s="254" t="s">
        <v>308</v>
      </c>
      <c r="D6" s="254"/>
      <c r="E6" s="254"/>
      <c r="F6" s="254"/>
      <c r="G6" s="254"/>
      <c r="H6" s="255" t="s">
        <v>309</v>
      </c>
      <c r="I6" s="255"/>
    </row>
    <row r="7" spans="1:9" ht="12.75">
      <c r="A7" s="214"/>
      <c r="B7" s="256"/>
      <c r="C7" s="213" t="s">
        <v>310</v>
      </c>
      <c r="D7" s="254" t="s">
        <v>311</v>
      </c>
      <c r="E7" s="213" t="s">
        <v>312</v>
      </c>
      <c r="F7" s="213" t="s">
        <v>201</v>
      </c>
      <c r="G7" s="213" t="s">
        <v>218</v>
      </c>
      <c r="H7" s="255"/>
      <c r="I7" s="255"/>
    </row>
    <row r="8" spans="1:9" ht="12.75">
      <c r="A8" s="217"/>
      <c r="B8" s="257"/>
      <c r="C8" s="218"/>
      <c r="D8" s="254"/>
      <c r="E8" s="218"/>
      <c r="F8" s="218"/>
      <c r="G8" s="218"/>
      <c r="H8" s="255"/>
      <c r="I8" s="255"/>
    </row>
    <row r="9" spans="1:9" ht="2.25" customHeight="1">
      <c r="A9" s="111"/>
      <c r="B9" s="112"/>
      <c r="C9" s="112"/>
      <c r="D9" s="112"/>
      <c r="E9" s="112"/>
      <c r="F9" s="112"/>
      <c r="G9" s="112"/>
      <c r="H9" s="196"/>
      <c r="I9" s="112"/>
    </row>
    <row r="10" spans="1:9" ht="2.25" customHeight="1">
      <c r="A10" s="3"/>
      <c r="B10" s="4"/>
      <c r="C10" s="4"/>
      <c r="D10" s="4"/>
      <c r="E10" s="4"/>
      <c r="F10" s="4"/>
      <c r="G10" s="4"/>
      <c r="H10" s="13"/>
      <c r="I10" s="4"/>
    </row>
    <row r="11" spans="1:9" ht="9" customHeight="1">
      <c r="A11" s="75" t="s">
        <v>434</v>
      </c>
      <c r="B11" s="4"/>
      <c r="C11" s="76">
        <f>+C13+C23+C32+C43</f>
        <v>11475191872</v>
      </c>
      <c r="D11" s="76">
        <f aca="true" t="shared" si="0" ref="D11:I11">+D13+D23+D32+D43</f>
        <v>407408255.1</v>
      </c>
      <c r="E11" s="76">
        <f>+E13+E23+E32+E43</f>
        <v>11882600127.099998</v>
      </c>
      <c r="F11" s="76">
        <f t="shared" si="0"/>
        <v>6647405026.6</v>
      </c>
      <c r="G11" s="76">
        <f t="shared" si="0"/>
        <v>6451213595.980001</v>
      </c>
      <c r="H11" s="279">
        <f t="shared" si="0"/>
        <v>5235195100.499999</v>
      </c>
      <c r="I11" s="280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3"/>
      <c r="I12" s="4"/>
    </row>
    <row r="13" spans="1:9" s="221" customFormat="1" ht="9" customHeight="1">
      <c r="A13" s="75" t="s">
        <v>435</v>
      </c>
      <c r="B13" s="84"/>
      <c r="C13" s="76">
        <f aca="true" t="shared" si="1" ref="C13:I13">SUM(C14:C21)</f>
        <v>4494011464.089999</v>
      </c>
      <c r="D13" s="76">
        <f t="shared" si="1"/>
        <v>46447440.49</v>
      </c>
      <c r="E13" s="76">
        <f t="shared" si="1"/>
        <v>4540458904.58</v>
      </c>
      <c r="F13" s="76">
        <f t="shared" si="1"/>
        <v>2478695472.8799996</v>
      </c>
      <c r="G13" s="76">
        <f t="shared" si="1"/>
        <v>2381872333.88</v>
      </c>
      <c r="H13" s="279">
        <f t="shared" si="1"/>
        <v>2061763431.6999998</v>
      </c>
      <c r="I13" s="280">
        <f t="shared" si="1"/>
        <v>0</v>
      </c>
    </row>
    <row r="14" spans="1:9" s="221" customFormat="1" ht="9" customHeight="1">
      <c r="A14" s="79" t="s">
        <v>436</v>
      </c>
      <c r="B14" s="199"/>
      <c r="C14" s="80">
        <v>386574228.92</v>
      </c>
      <c r="D14" s="80">
        <v>0</v>
      </c>
      <c r="E14" s="80">
        <f>SUM(C14:D14)</f>
        <v>386574228.92</v>
      </c>
      <c r="F14" s="80">
        <v>190102351.72</v>
      </c>
      <c r="G14" s="80">
        <v>190037951.72</v>
      </c>
      <c r="H14" s="281">
        <f>+E14-F14</f>
        <v>196471877.20000002</v>
      </c>
      <c r="I14" s="282"/>
    </row>
    <row r="15" spans="1:9" s="221" customFormat="1" ht="9" customHeight="1">
      <c r="A15" s="79" t="s">
        <v>437</v>
      </c>
      <c r="B15" s="199"/>
      <c r="C15" s="80">
        <v>1349386101.79</v>
      </c>
      <c r="D15" s="80">
        <v>-440722.08</v>
      </c>
      <c r="E15" s="80">
        <f aca="true" t="shared" si="2" ref="E15:E21">SUM(C15:D15)</f>
        <v>1348945379.71</v>
      </c>
      <c r="F15" s="80">
        <v>764487297.9</v>
      </c>
      <c r="G15" s="80">
        <v>754928202.68</v>
      </c>
      <c r="H15" s="281">
        <f aca="true" t="shared" si="3" ref="H15:H21">+E15-F15</f>
        <v>584458081.8100001</v>
      </c>
      <c r="I15" s="282"/>
    </row>
    <row r="16" spans="1:9" s="221" customFormat="1" ht="9" customHeight="1">
      <c r="A16" s="79" t="s">
        <v>438</v>
      </c>
      <c r="B16" s="199"/>
      <c r="C16" s="80">
        <v>529737479.74</v>
      </c>
      <c r="D16" s="80">
        <v>61137635.26</v>
      </c>
      <c r="E16" s="80">
        <f t="shared" si="2"/>
        <v>590875115</v>
      </c>
      <c r="F16" s="80">
        <v>252733812.22</v>
      </c>
      <c r="G16" s="80">
        <v>247411272.87</v>
      </c>
      <c r="H16" s="281">
        <f t="shared" si="3"/>
        <v>338141302.78</v>
      </c>
      <c r="I16" s="282"/>
    </row>
    <row r="17" spans="1:9" s="221" customFormat="1" ht="9" customHeight="1">
      <c r="A17" s="79" t="s">
        <v>439</v>
      </c>
      <c r="B17" s="199"/>
      <c r="C17" s="80">
        <v>0</v>
      </c>
      <c r="D17" s="80">
        <v>0</v>
      </c>
      <c r="E17" s="80">
        <f t="shared" si="2"/>
        <v>0</v>
      </c>
      <c r="F17" s="80">
        <v>0</v>
      </c>
      <c r="G17" s="80">
        <v>0</v>
      </c>
      <c r="H17" s="281">
        <f t="shared" si="3"/>
        <v>0</v>
      </c>
      <c r="I17" s="282"/>
    </row>
    <row r="18" spans="1:9" s="221" customFormat="1" ht="9" customHeight="1">
      <c r="A18" s="79" t="s">
        <v>440</v>
      </c>
      <c r="B18" s="199"/>
      <c r="C18" s="80">
        <v>1041169481.1</v>
      </c>
      <c r="D18" s="80">
        <v>-18721647.11</v>
      </c>
      <c r="E18" s="80">
        <f t="shared" si="2"/>
        <v>1022447833.99</v>
      </c>
      <c r="F18" s="80">
        <v>293336599.58</v>
      </c>
      <c r="G18" s="80">
        <v>289518426.53</v>
      </c>
      <c r="H18" s="281">
        <f t="shared" si="3"/>
        <v>729111234.4100001</v>
      </c>
      <c r="I18" s="282"/>
    </row>
    <row r="19" spans="1:9" s="221" customFormat="1" ht="9" customHeight="1">
      <c r="A19" s="79" t="s">
        <v>441</v>
      </c>
      <c r="B19" s="199"/>
      <c r="C19" s="80">
        <v>0</v>
      </c>
      <c r="D19" s="80">
        <v>0</v>
      </c>
      <c r="E19" s="80">
        <f t="shared" si="2"/>
        <v>0</v>
      </c>
      <c r="F19" s="80">
        <v>0</v>
      </c>
      <c r="G19" s="80">
        <v>0</v>
      </c>
      <c r="H19" s="281">
        <f t="shared" si="3"/>
        <v>0</v>
      </c>
      <c r="I19" s="282"/>
    </row>
    <row r="20" spans="1:9" s="221" customFormat="1" ht="9" customHeight="1">
      <c r="A20" s="79" t="s">
        <v>442</v>
      </c>
      <c r="B20" s="199"/>
      <c r="C20" s="80">
        <v>881156958.55</v>
      </c>
      <c r="D20" s="80">
        <v>8085670.06</v>
      </c>
      <c r="E20" s="80">
        <f t="shared" si="2"/>
        <v>889242628.6099999</v>
      </c>
      <c r="F20" s="80">
        <v>433877759.61</v>
      </c>
      <c r="G20" s="80">
        <v>406108011.32</v>
      </c>
      <c r="H20" s="281">
        <f t="shared" si="3"/>
        <v>455364868.9999999</v>
      </c>
      <c r="I20" s="282"/>
    </row>
    <row r="21" spans="1:9" s="221" customFormat="1" ht="9" customHeight="1">
      <c r="A21" s="79" t="s">
        <v>443</v>
      </c>
      <c r="B21" s="199"/>
      <c r="C21" s="80">
        <v>305987213.99</v>
      </c>
      <c r="D21" s="80">
        <v>-3613495.64</v>
      </c>
      <c r="E21" s="80">
        <f t="shared" si="2"/>
        <v>302373718.35</v>
      </c>
      <c r="F21" s="80">
        <v>544157651.85</v>
      </c>
      <c r="G21" s="80">
        <v>493868468.76</v>
      </c>
      <c r="H21" s="281">
        <f t="shared" si="3"/>
        <v>-241783933.5</v>
      </c>
      <c r="I21" s="282"/>
    </row>
    <row r="22" spans="1:9" s="221" customFormat="1" ht="2.25" customHeight="1">
      <c r="A22" s="202"/>
      <c r="B22" s="199"/>
      <c r="C22" s="199"/>
      <c r="D22" s="199"/>
      <c r="E22" s="199"/>
      <c r="F22" s="199">
        <v>72419328.8</v>
      </c>
      <c r="G22" s="199">
        <v>58645526.28</v>
      </c>
      <c r="H22" s="200"/>
      <c r="I22" s="199"/>
    </row>
    <row r="23" spans="1:9" s="221" customFormat="1" ht="9" customHeight="1">
      <c r="A23" s="75" t="s">
        <v>444</v>
      </c>
      <c r="B23" s="84"/>
      <c r="C23" s="76">
        <f aca="true" t="shared" si="4" ref="C23:I23">SUM(C24:C30)</f>
        <v>3399065780.51</v>
      </c>
      <c r="D23" s="76">
        <f t="shared" si="4"/>
        <v>233850382.89</v>
      </c>
      <c r="E23" s="76">
        <f t="shared" si="4"/>
        <v>3632916163.3999996</v>
      </c>
      <c r="F23" s="76">
        <f t="shared" si="4"/>
        <v>2128370196.23</v>
      </c>
      <c r="G23" s="76">
        <f t="shared" si="4"/>
        <v>2066193354.31</v>
      </c>
      <c r="H23" s="279">
        <f t="shared" si="4"/>
        <v>1504545967.1699996</v>
      </c>
      <c r="I23" s="280">
        <f t="shared" si="4"/>
        <v>0</v>
      </c>
    </row>
    <row r="24" spans="1:9" s="221" customFormat="1" ht="9" customHeight="1">
      <c r="A24" s="79" t="s">
        <v>445</v>
      </c>
      <c r="B24" s="199"/>
      <c r="C24" s="80">
        <v>38079434.88</v>
      </c>
      <c r="D24" s="80">
        <v>1016573.79</v>
      </c>
      <c r="E24" s="80">
        <f>SUM(C24:D24)</f>
        <v>39096008.67</v>
      </c>
      <c r="F24" s="80">
        <v>12714958.17</v>
      </c>
      <c r="G24" s="80">
        <v>12667613.71</v>
      </c>
      <c r="H24" s="281">
        <f aca="true" t="shared" si="5" ref="H24:H30">+E24-F24</f>
        <v>26381050.5</v>
      </c>
      <c r="I24" s="282"/>
    </row>
    <row r="25" spans="1:9" s="221" customFormat="1" ht="9" customHeight="1">
      <c r="A25" s="79" t="s">
        <v>446</v>
      </c>
      <c r="B25" s="199"/>
      <c r="C25" s="80">
        <v>209762334.9</v>
      </c>
      <c r="D25" s="80">
        <v>189695744.53</v>
      </c>
      <c r="E25" s="80">
        <f aca="true" t="shared" si="6" ref="E25:E30">SUM(C25:D25)</f>
        <v>399458079.43</v>
      </c>
      <c r="F25" s="80">
        <v>159129281.86</v>
      </c>
      <c r="G25" s="80">
        <v>155232389.89</v>
      </c>
      <c r="H25" s="281">
        <f t="shared" si="5"/>
        <v>240328797.57</v>
      </c>
      <c r="I25" s="282"/>
    </row>
    <row r="26" spans="1:9" s="221" customFormat="1" ht="9" customHeight="1">
      <c r="A26" s="79" t="s">
        <v>447</v>
      </c>
      <c r="B26" s="199"/>
      <c r="C26" s="80">
        <v>497283182.74</v>
      </c>
      <c r="D26" s="80">
        <v>39043945.27</v>
      </c>
      <c r="E26" s="80">
        <f t="shared" si="6"/>
        <v>536327128.01</v>
      </c>
      <c r="F26" s="80">
        <v>361716225</v>
      </c>
      <c r="G26" s="80">
        <v>342550610.15</v>
      </c>
      <c r="H26" s="281">
        <f t="shared" si="5"/>
        <v>174610903.01</v>
      </c>
      <c r="I26" s="282"/>
    </row>
    <row r="27" spans="1:9" s="221" customFormat="1" ht="9" customHeight="1">
      <c r="A27" s="79" t="s">
        <v>448</v>
      </c>
      <c r="B27" s="199"/>
      <c r="C27" s="80">
        <v>181669214.09</v>
      </c>
      <c r="D27" s="80">
        <v>0</v>
      </c>
      <c r="E27" s="80">
        <f t="shared" si="6"/>
        <v>181669214.09</v>
      </c>
      <c r="F27" s="80">
        <v>109431755.31</v>
      </c>
      <c r="G27" s="80">
        <v>107978469.93</v>
      </c>
      <c r="H27" s="281">
        <f t="shared" si="5"/>
        <v>72237458.78</v>
      </c>
      <c r="I27" s="282"/>
    </row>
    <row r="28" spans="1:9" s="221" customFormat="1" ht="9" customHeight="1">
      <c r="A28" s="79" t="s">
        <v>449</v>
      </c>
      <c r="B28" s="199"/>
      <c r="C28" s="80">
        <v>1633948164.35</v>
      </c>
      <c r="D28" s="80">
        <v>2896281.48</v>
      </c>
      <c r="E28" s="80">
        <f t="shared" si="6"/>
        <v>1636844445.83</v>
      </c>
      <c r="F28" s="80">
        <v>865514186.2</v>
      </c>
      <c r="G28" s="80">
        <v>843043966.75</v>
      </c>
      <c r="H28" s="281">
        <f t="shared" si="5"/>
        <v>771330259.6299999</v>
      </c>
      <c r="I28" s="282"/>
    </row>
    <row r="29" spans="1:9" s="221" customFormat="1" ht="9" customHeight="1">
      <c r="A29" s="79" t="s">
        <v>450</v>
      </c>
      <c r="B29" s="199"/>
      <c r="C29" s="80">
        <v>838323449.55</v>
      </c>
      <c r="D29" s="80">
        <v>1197837.82</v>
      </c>
      <c r="E29" s="80">
        <f t="shared" si="6"/>
        <v>839521287.37</v>
      </c>
      <c r="F29" s="80">
        <v>619863789.69</v>
      </c>
      <c r="G29" s="80">
        <v>604720303.88</v>
      </c>
      <c r="H29" s="281">
        <f t="shared" si="5"/>
        <v>219657497.67999995</v>
      </c>
      <c r="I29" s="282"/>
    </row>
    <row r="30" spans="1:9" s="221" customFormat="1" ht="9" customHeight="1">
      <c r="A30" s="79" t="s">
        <v>451</v>
      </c>
      <c r="B30" s="199"/>
      <c r="C30" s="80">
        <v>0</v>
      </c>
      <c r="D30" s="80">
        <v>0</v>
      </c>
      <c r="E30" s="80">
        <f t="shared" si="6"/>
        <v>0</v>
      </c>
      <c r="F30" s="80">
        <v>0</v>
      </c>
      <c r="G30" s="80">
        <v>0</v>
      </c>
      <c r="H30" s="281">
        <f t="shared" si="5"/>
        <v>0</v>
      </c>
      <c r="I30" s="282"/>
    </row>
    <row r="31" spans="1:9" s="221" customFormat="1" ht="2.25" customHeight="1">
      <c r="A31" s="202"/>
      <c r="B31" s="199"/>
      <c r="C31" s="199"/>
      <c r="D31" s="199"/>
      <c r="E31" s="199"/>
      <c r="F31" s="199"/>
      <c r="G31" s="199"/>
      <c r="H31" s="200"/>
      <c r="I31" s="199"/>
    </row>
    <row r="32" spans="1:9" s="221" customFormat="1" ht="9" customHeight="1">
      <c r="A32" s="75" t="s">
        <v>452</v>
      </c>
      <c r="B32" s="84"/>
      <c r="C32" s="76">
        <f aca="true" t="shared" si="7" ref="C32:I32">SUM(C33:C41)</f>
        <v>558146689.6</v>
      </c>
      <c r="D32" s="76">
        <f t="shared" si="7"/>
        <v>127110431.72</v>
      </c>
      <c r="E32" s="76">
        <f t="shared" si="7"/>
        <v>685257121.32</v>
      </c>
      <c r="F32" s="76">
        <f t="shared" si="7"/>
        <v>229676619.84</v>
      </c>
      <c r="G32" s="76">
        <f t="shared" si="7"/>
        <v>194488170.14000002</v>
      </c>
      <c r="H32" s="279">
        <f t="shared" si="7"/>
        <v>455580501.48</v>
      </c>
      <c r="I32" s="280">
        <f t="shared" si="7"/>
        <v>0</v>
      </c>
    </row>
    <row r="33" spans="1:9" s="221" customFormat="1" ht="9" customHeight="1">
      <c r="A33" s="79" t="s">
        <v>453</v>
      </c>
      <c r="B33" s="199"/>
      <c r="C33" s="80">
        <v>170615027.28</v>
      </c>
      <c r="D33" s="80">
        <v>9322766.2</v>
      </c>
      <c r="E33" s="80">
        <f>SUM(C33:D33)</f>
        <v>179937793.48</v>
      </c>
      <c r="F33" s="80">
        <v>60767634.75</v>
      </c>
      <c r="G33" s="80">
        <v>60091955.04</v>
      </c>
      <c r="H33" s="281">
        <f aca="true" t="shared" si="8" ref="H33:H41">+E33-F33</f>
        <v>119170158.72999999</v>
      </c>
      <c r="I33" s="282"/>
    </row>
    <row r="34" spans="1:9" s="221" customFormat="1" ht="9" customHeight="1">
      <c r="A34" s="79" t="s">
        <v>454</v>
      </c>
      <c r="B34" s="199"/>
      <c r="C34" s="80">
        <v>97154234.56</v>
      </c>
      <c r="D34" s="80">
        <v>101934710.42</v>
      </c>
      <c r="E34" s="80">
        <f aca="true" t="shared" si="9" ref="E34:E39">SUM(C34:D34)</f>
        <v>199088944.98000002</v>
      </c>
      <c r="F34" s="80">
        <v>80133103.65</v>
      </c>
      <c r="G34" s="80">
        <v>78986173.17</v>
      </c>
      <c r="H34" s="281">
        <f t="shared" si="8"/>
        <v>118955841.33000001</v>
      </c>
      <c r="I34" s="282"/>
    </row>
    <row r="35" spans="1:9" s="221" customFormat="1" ht="9" customHeight="1">
      <c r="A35" s="79" t="s">
        <v>455</v>
      </c>
      <c r="B35" s="199"/>
      <c r="C35" s="80">
        <v>0</v>
      </c>
      <c r="D35" s="80">
        <v>0</v>
      </c>
      <c r="E35" s="80">
        <f t="shared" si="9"/>
        <v>0</v>
      </c>
      <c r="F35" s="80">
        <v>0</v>
      </c>
      <c r="G35" s="80">
        <v>0</v>
      </c>
      <c r="H35" s="281">
        <f t="shared" si="8"/>
        <v>0</v>
      </c>
      <c r="I35" s="282"/>
    </row>
    <row r="36" spans="1:9" s="221" customFormat="1" ht="9" customHeight="1">
      <c r="A36" s="79" t="s">
        <v>456</v>
      </c>
      <c r="B36" s="199"/>
      <c r="C36" s="80">
        <v>0</v>
      </c>
      <c r="D36" s="80">
        <v>0</v>
      </c>
      <c r="E36" s="80">
        <f t="shared" si="9"/>
        <v>0</v>
      </c>
      <c r="F36" s="80">
        <v>0</v>
      </c>
      <c r="G36" s="80">
        <v>0</v>
      </c>
      <c r="H36" s="281">
        <f t="shared" si="8"/>
        <v>0</v>
      </c>
      <c r="I36" s="282"/>
    </row>
    <row r="37" spans="1:9" s="221" customFormat="1" ht="9" customHeight="1">
      <c r="A37" s="79" t="s">
        <v>457</v>
      </c>
      <c r="B37" s="199"/>
      <c r="C37" s="80">
        <v>123948463.28</v>
      </c>
      <c r="D37" s="80">
        <v>15456348.33</v>
      </c>
      <c r="E37" s="80">
        <f t="shared" si="9"/>
        <v>139404811.61</v>
      </c>
      <c r="F37" s="80">
        <v>41343163.46</v>
      </c>
      <c r="G37" s="80">
        <v>40400450.89</v>
      </c>
      <c r="H37" s="281">
        <f t="shared" si="8"/>
        <v>98061648.15</v>
      </c>
      <c r="I37" s="282"/>
    </row>
    <row r="38" spans="1:9" s="221" customFormat="1" ht="9" customHeight="1">
      <c r="A38" s="79" t="s">
        <v>458</v>
      </c>
      <c r="B38" s="199"/>
      <c r="C38" s="80">
        <v>0</v>
      </c>
      <c r="D38" s="80">
        <v>0</v>
      </c>
      <c r="E38" s="80">
        <f t="shared" si="9"/>
        <v>0</v>
      </c>
      <c r="F38" s="80">
        <v>0</v>
      </c>
      <c r="G38" s="80">
        <v>0</v>
      </c>
      <c r="H38" s="281">
        <f t="shared" si="8"/>
        <v>0</v>
      </c>
      <c r="I38" s="282"/>
    </row>
    <row r="39" spans="1:9" s="221" customFormat="1" ht="9" customHeight="1">
      <c r="A39" s="79" t="s">
        <v>459</v>
      </c>
      <c r="B39" s="199"/>
      <c r="C39" s="80">
        <v>155916604.48</v>
      </c>
      <c r="D39" s="80">
        <v>396606.77</v>
      </c>
      <c r="E39" s="80">
        <f t="shared" si="9"/>
        <v>156313211.25</v>
      </c>
      <c r="F39" s="80">
        <v>43234562.5</v>
      </c>
      <c r="G39" s="80">
        <v>10811435.56</v>
      </c>
      <c r="H39" s="281">
        <f t="shared" si="8"/>
        <v>113078648.75</v>
      </c>
      <c r="I39" s="282"/>
    </row>
    <row r="40" spans="1:9" s="221" customFormat="1" ht="9" customHeight="1">
      <c r="A40" s="79" t="s">
        <v>460</v>
      </c>
      <c r="B40" s="199"/>
      <c r="C40" s="80">
        <v>10512360</v>
      </c>
      <c r="D40" s="80">
        <v>0</v>
      </c>
      <c r="E40" s="80">
        <f>SUM(C40:D40)</f>
        <v>10512360</v>
      </c>
      <c r="F40" s="80">
        <v>4198155.48</v>
      </c>
      <c r="G40" s="80">
        <v>4198155.48</v>
      </c>
      <c r="H40" s="281">
        <f t="shared" si="8"/>
        <v>6314204.52</v>
      </c>
      <c r="I40" s="282"/>
    </row>
    <row r="41" spans="1:9" s="221" customFormat="1" ht="9" customHeight="1">
      <c r="A41" s="79" t="s">
        <v>461</v>
      </c>
      <c r="B41" s="199"/>
      <c r="C41" s="80">
        <v>0</v>
      </c>
      <c r="D41" s="80">
        <v>0</v>
      </c>
      <c r="E41" s="80">
        <f>SUM(C41:D41)</f>
        <v>0</v>
      </c>
      <c r="F41" s="80">
        <v>0</v>
      </c>
      <c r="G41" s="80">
        <v>0</v>
      </c>
      <c r="H41" s="281">
        <f t="shared" si="8"/>
        <v>0</v>
      </c>
      <c r="I41" s="282"/>
    </row>
    <row r="42" spans="1:9" s="221" customFormat="1" ht="2.25" customHeight="1">
      <c r="A42" s="202"/>
      <c r="B42" s="199"/>
      <c r="C42" s="199"/>
      <c r="D42" s="199"/>
      <c r="E42" s="199"/>
      <c r="F42" s="199"/>
      <c r="G42" s="199"/>
      <c r="H42" s="200"/>
      <c r="I42" s="199"/>
    </row>
    <row r="43" spans="1:9" s="221" customFormat="1" ht="9" customHeight="1">
      <c r="A43" s="75" t="s">
        <v>462</v>
      </c>
      <c r="B43" s="84"/>
      <c r="C43" s="76">
        <f aca="true" t="shared" si="10" ref="C43:I43">SUM(C44:C48)</f>
        <v>3023967937.8</v>
      </c>
      <c r="D43" s="76">
        <f t="shared" si="10"/>
        <v>0</v>
      </c>
      <c r="E43" s="76">
        <f t="shared" si="10"/>
        <v>3023967937.8</v>
      </c>
      <c r="F43" s="76">
        <f t="shared" si="10"/>
        <v>1810662737.65</v>
      </c>
      <c r="G43" s="76">
        <f t="shared" si="10"/>
        <v>1808659737.65</v>
      </c>
      <c r="H43" s="279">
        <f t="shared" si="10"/>
        <v>1213305200.1499999</v>
      </c>
      <c r="I43" s="280">
        <f t="shared" si="10"/>
        <v>0</v>
      </c>
    </row>
    <row r="44" spans="1:9" s="221" customFormat="1" ht="9" customHeight="1">
      <c r="A44" s="79" t="s">
        <v>463</v>
      </c>
      <c r="B44" s="199"/>
      <c r="C44" s="80">
        <v>539491197.8</v>
      </c>
      <c r="D44" s="80">
        <v>0</v>
      </c>
      <c r="E44" s="80">
        <f>SUM(C44:D44)</f>
        <v>539491197.8</v>
      </c>
      <c r="F44" s="80">
        <v>430434365.75</v>
      </c>
      <c r="G44" s="80">
        <v>430434365.75</v>
      </c>
      <c r="H44" s="281">
        <f aca="true" t="shared" si="11" ref="H44:H50">+E44-F44</f>
        <v>109056832.04999995</v>
      </c>
      <c r="I44" s="282"/>
    </row>
    <row r="45" spans="1:9" s="221" customFormat="1" ht="9" customHeight="1">
      <c r="A45" s="284" t="s">
        <v>464</v>
      </c>
      <c r="B45" s="199"/>
      <c r="C45" s="285">
        <v>2484476740</v>
      </c>
      <c r="D45" s="286">
        <v>0</v>
      </c>
      <c r="E45" s="286">
        <f>SUM(C45:D46)</f>
        <v>2484476740</v>
      </c>
      <c r="F45" s="286">
        <v>1380228371.9</v>
      </c>
      <c r="G45" s="286">
        <v>1378225371.9</v>
      </c>
      <c r="H45" s="287">
        <f t="shared" si="11"/>
        <v>1104248368.1</v>
      </c>
      <c r="I45" s="288"/>
    </row>
    <row r="46" spans="1:9" s="221" customFormat="1" ht="9" customHeight="1">
      <c r="A46" s="284"/>
      <c r="B46" s="199"/>
      <c r="C46" s="285"/>
      <c r="D46" s="286"/>
      <c r="E46" s="286"/>
      <c r="F46" s="286"/>
      <c r="G46" s="286"/>
      <c r="H46" s="287"/>
      <c r="I46" s="288"/>
    </row>
    <row r="47" spans="1:9" s="221" customFormat="1" ht="9" customHeight="1">
      <c r="A47" s="79" t="s">
        <v>465</v>
      </c>
      <c r="B47" s="199"/>
      <c r="C47" s="80">
        <v>0</v>
      </c>
      <c r="D47" s="80">
        <v>0</v>
      </c>
      <c r="E47" s="80">
        <f>SUM(C47:D47)</f>
        <v>0</v>
      </c>
      <c r="F47" s="80">
        <v>0</v>
      </c>
      <c r="G47" s="80">
        <v>0</v>
      </c>
      <c r="H47" s="281">
        <f t="shared" si="11"/>
        <v>0</v>
      </c>
      <c r="I47" s="282"/>
    </row>
    <row r="48" spans="1:9" s="221" customFormat="1" ht="9" customHeight="1">
      <c r="A48" s="79" t="s">
        <v>466</v>
      </c>
      <c r="B48" s="199"/>
      <c r="C48" s="80">
        <v>0</v>
      </c>
      <c r="D48" s="80">
        <v>0</v>
      </c>
      <c r="E48" s="80">
        <f>SUM(C48:D48)</f>
        <v>0</v>
      </c>
      <c r="F48" s="80">
        <v>0</v>
      </c>
      <c r="G48" s="80">
        <v>0</v>
      </c>
      <c r="H48" s="281">
        <f t="shared" si="11"/>
        <v>0</v>
      </c>
      <c r="I48" s="282"/>
    </row>
    <row r="49" spans="1:9" ht="2.25" customHeight="1">
      <c r="A49" s="3"/>
      <c r="B49" s="4"/>
      <c r="C49" s="4"/>
      <c r="D49" s="4"/>
      <c r="E49" s="4"/>
      <c r="F49" s="4"/>
      <c r="G49" s="4"/>
      <c r="H49" s="281">
        <f t="shared" si="11"/>
        <v>0</v>
      </c>
      <c r="I49" s="282"/>
    </row>
    <row r="50" spans="1:9" ht="2.25" customHeight="1">
      <c r="A50" s="3"/>
      <c r="B50" s="4"/>
      <c r="C50" s="4"/>
      <c r="D50" s="4"/>
      <c r="E50" s="4"/>
      <c r="F50" s="4"/>
      <c r="G50" s="4"/>
      <c r="H50" s="281">
        <f t="shared" si="11"/>
        <v>0</v>
      </c>
      <c r="I50" s="282"/>
    </row>
    <row r="51" spans="1:9" ht="9" customHeight="1">
      <c r="A51" s="75" t="s">
        <v>467</v>
      </c>
      <c r="B51" s="4"/>
      <c r="C51" s="76">
        <f aca="true" t="shared" si="12" ref="C51:H51">+C53+C63+C72+C83</f>
        <v>13606605816</v>
      </c>
      <c r="D51" s="76">
        <f t="shared" si="12"/>
        <v>316988855.51</v>
      </c>
      <c r="E51" s="76">
        <f t="shared" si="12"/>
        <v>13923594671.51</v>
      </c>
      <c r="F51" s="76">
        <f t="shared" si="12"/>
        <v>6392791327.71</v>
      </c>
      <c r="G51" s="76">
        <f t="shared" si="12"/>
        <v>6391139356.96</v>
      </c>
      <c r="H51" s="279">
        <f t="shared" si="12"/>
        <v>7530803343.8</v>
      </c>
      <c r="I51" s="280"/>
    </row>
    <row r="52" spans="1:9" ht="2.25" customHeight="1">
      <c r="A52" s="3"/>
      <c r="B52" s="4"/>
      <c r="C52" s="4"/>
      <c r="D52" s="4"/>
      <c r="E52" s="4"/>
      <c r="F52" s="4"/>
      <c r="G52" s="4"/>
      <c r="H52" s="13"/>
      <c r="I52" s="4"/>
    </row>
    <row r="53" spans="1:9" s="221" customFormat="1" ht="9" customHeight="1">
      <c r="A53" s="75" t="s">
        <v>435</v>
      </c>
      <c r="B53" s="84"/>
      <c r="C53" s="76">
        <f aca="true" t="shared" si="13" ref="C53:I53">SUM(C54:C61)</f>
        <v>272359072</v>
      </c>
      <c r="D53" s="76">
        <f t="shared" si="13"/>
        <v>79109507.82</v>
      </c>
      <c r="E53" s="76">
        <f t="shared" si="13"/>
        <v>351468579.82</v>
      </c>
      <c r="F53" s="76">
        <f t="shared" si="13"/>
        <v>130783988.99000001</v>
      </c>
      <c r="G53" s="76">
        <f t="shared" si="13"/>
        <v>130744917.96000001</v>
      </c>
      <c r="H53" s="279">
        <f t="shared" si="13"/>
        <v>220684590.82999998</v>
      </c>
      <c r="I53" s="280">
        <f t="shared" si="13"/>
        <v>0</v>
      </c>
    </row>
    <row r="54" spans="1:9" s="221" customFormat="1" ht="9" customHeight="1">
      <c r="A54" s="79" t="s">
        <v>436</v>
      </c>
      <c r="B54" s="199"/>
      <c r="C54" s="80">
        <v>0</v>
      </c>
      <c r="D54" s="80">
        <v>0</v>
      </c>
      <c r="E54" s="80">
        <f>SUM(C54:D54)</f>
        <v>0</v>
      </c>
      <c r="F54" s="80">
        <v>0</v>
      </c>
      <c r="G54" s="80">
        <v>0</v>
      </c>
      <c r="H54" s="281">
        <f aca="true" t="shared" si="14" ref="H54:H61">+E54-F54</f>
        <v>0</v>
      </c>
      <c r="I54" s="282"/>
    </row>
    <row r="55" spans="1:9" s="221" customFormat="1" ht="9" customHeight="1">
      <c r="A55" s="79" t="s">
        <v>437</v>
      </c>
      <c r="B55" s="199"/>
      <c r="C55" s="80">
        <v>2600000</v>
      </c>
      <c r="D55" s="80">
        <v>18868175</v>
      </c>
      <c r="E55" s="80">
        <f aca="true" t="shared" si="15" ref="E55:E61">SUM(C55:D55)</f>
        <v>21468175</v>
      </c>
      <c r="F55" s="80">
        <v>231210.53</v>
      </c>
      <c r="G55" s="80">
        <v>192139.5</v>
      </c>
      <c r="H55" s="281">
        <f t="shared" si="14"/>
        <v>21236964.47</v>
      </c>
      <c r="I55" s="282"/>
    </row>
    <row r="56" spans="1:9" s="221" customFormat="1" ht="9" customHeight="1">
      <c r="A56" s="79" t="s">
        <v>438</v>
      </c>
      <c r="B56" s="199"/>
      <c r="C56" s="80">
        <v>62573780</v>
      </c>
      <c r="D56" s="80">
        <v>1787770.82</v>
      </c>
      <c r="E56" s="80">
        <f t="shared" si="15"/>
        <v>64361550.82</v>
      </c>
      <c r="F56" s="80">
        <v>1576226.06</v>
      </c>
      <c r="G56" s="80">
        <v>1576226.06</v>
      </c>
      <c r="H56" s="281">
        <f t="shared" si="14"/>
        <v>62785324.76</v>
      </c>
      <c r="I56" s="282"/>
    </row>
    <row r="57" spans="1:9" s="221" customFormat="1" ht="9" customHeight="1">
      <c r="A57" s="79" t="s">
        <v>439</v>
      </c>
      <c r="B57" s="199"/>
      <c r="C57" s="80">
        <v>0</v>
      </c>
      <c r="D57" s="80">
        <v>0</v>
      </c>
      <c r="E57" s="80">
        <f t="shared" si="15"/>
        <v>0</v>
      </c>
      <c r="F57" s="80">
        <v>0</v>
      </c>
      <c r="G57" s="80">
        <v>0</v>
      </c>
      <c r="H57" s="281">
        <f t="shared" si="14"/>
        <v>0</v>
      </c>
      <c r="I57" s="282"/>
    </row>
    <row r="58" spans="1:9" s="221" customFormat="1" ht="9" customHeight="1">
      <c r="A58" s="79" t="s">
        <v>440</v>
      </c>
      <c r="B58" s="199"/>
      <c r="C58" s="80">
        <v>0</v>
      </c>
      <c r="D58" s="80">
        <v>1585100</v>
      </c>
      <c r="E58" s="80">
        <f t="shared" si="15"/>
        <v>1585100</v>
      </c>
      <c r="F58" s="80">
        <v>1585100</v>
      </c>
      <c r="G58" s="80">
        <v>1585100</v>
      </c>
      <c r="H58" s="281">
        <f t="shared" si="14"/>
        <v>0</v>
      </c>
      <c r="I58" s="282"/>
    </row>
    <row r="59" spans="1:9" s="221" customFormat="1" ht="9" customHeight="1">
      <c r="A59" s="79" t="s">
        <v>441</v>
      </c>
      <c r="B59" s="199"/>
      <c r="C59" s="80">
        <v>0</v>
      </c>
      <c r="D59" s="80">
        <v>0</v>
      </c>
      <c r="E59" s="80">
        <f t="shared" si="15"/>
        <v>0</v>
      </c>
      <c r="F59" s="80">
        <v>0</v>
      </c>
      <c r="G59" s="80">
        <v>0</v>
      </c>
      <c r="H59" s="281">
        <f t="shared" si="14"/>
        <v>0</v>
      </c>
      <c r="I59" s="282"/>
    </row>
    <row r="60" spans="1:9" s="221" customFormat="1" ht="9" customHeight="1">
      <c r="A60" s="79" t="s">
        <v>442</v>
      </c>
      <c r="B60" s="199"/>
      <c r="C60" s="80">
        <v>187185292</v>
      </c>
      <c r="D60" s="80">
        <v>7113041</v>
      </c>
      <c r="E60" s="80">
        <f t="shared" si="15"/>
        <v>194298333</v>
      </c>
      <c r="F60" s="80">
        <v>116578998</v>
      </c>
      <c r="G60" s="80">
        <v>116578998</v>
      </c>
      <c r="H60" s="281">
        <f t="shared" si="14"/>
        <v>77719335</v>
      </c>
      <c r="I60" s="282"/>
    </row>
    <row r="61" spans="1:9" s="221" customFormat="1" ht="9" customHeight="1">
      <c r="A61" s="79" t="s">
        <v>443</v>
      </c>
      <c r="B61" s="199"/>
      <c r="C61" s="80">
        <v>20000000</v>
      </c>
      <c r="D61" s="80">
        <v>49755421</v>
      </c>
      <c r="E61" s="80">
        <f t="shared" si="15"/>
        <v>69755421</v>
      </c>
      <c r="F61" s="80">
        <v>10812454.4</v>
      </c>
      <c r="G61" s="80">
        <v>10812454.4</v>
      </c>
      <c r="H61" s="281">
        <f t="shared" si="14"/>
        <v>58942966.6</v>
      </c>
      <c r="I61" s="282"/>
    </row>
    <row r="62" spans="1:9" s="221" customFormat="1" ht="2.25" customHeight="1">
      <c r="A62" s="202"/>
      <c r="B62" s="199"/>
      <c r="C62" s="199"/>
      <c r="D62" s="199"/>
      <c r="E62" s="199"/>
      <c r="F62" s="199"/>
      <c r="G62" s="199"/>
      <c r="H62" s="200"/>
      <c r="I62" s="199"/>
    </row>
    <row r="63" spans="1:9" s="221" customFormat="1" ht="9" customHeight="1">
      <c r="A63" s="75" t="s">
        <v>444</v>
      </c>
      <c r="B63" s="84"/>
      <c r="C63" s="76">
        <f aca="true" t="shared" si="16" ref="C63:I63">SUM(C64:C70)</f>
        <v>11265931545</v>
      </c>
      <c r="D63" s="76">
        <f t="shared" si="16"/>
        <v>144519347.69</v>
      </c>
      <c r="E63" s="76">
        <f t="shared" si="16"/>
        <v>11410450892.69</v>
      </c>
      <c r="F63" s="76">
        <f t="shared" si="16"/>
        <v>5132665624.200001</v>
      </c>
      <c r="G63" s="76">
        <f t="shared" si="16"/>
        <v>5131052724.4800005</v>
      </c>
      <c r="H63" s="279">
        <f t="shared" si="16"/>
        <v>6277785268.49</v>
      </c>
      <c r="I63" s="280">
        <f t="shared" si="16"/>
        <v>0</v>
      </c>
    </row>
    <row r="64" spans="1:9" s="221" customFormat="1" ht="9" customHeight="1">
      <c r="A64" s="79" t="s">
        <v>445</v>
      </c>
      <c r="B64" s="199"/>
      <c r="C64" s="80">
        <v>0</v>
      </c>
      <c r="D64" s="80">
        <v>474800</v>
      </c>
      <c r="E64" s="80">
        <f>SUM(C64:D64)</f>
        <v>474800</v>
      </c>
      <c r="F64" s="80">
        <v>348150</v>
      </c>
      <c r="G64" s="80">
        <v>316150</v>
      </c>
      <c r="H64" s="281">
        <f aca="true" t="shared" si="17" ref="H64:H71">+E64-F64</f>
        <v>126650</v>
      </c>
      <c r="I64" s="282"/>
    </row>
    <row r="65" spans="1:9" s="221" customFormat="1" ht="9" customHeight="1">
      <c r="A65" s="79" t="s">
        <v>446</v>
      </c>
      <c r="B65" s="199"/>
      <c r="C65" s="80">
        <v>257230832</v>
      </c>
      <c r="D65" s="80">
        <v>76703604.52</v>
      </c>
      <c r="E65" s="80">
        <f aca="true" t="shared" si="18" ref="E65:E70">SUM(C65:D65)</f>
        <v>333934436.52</v>
      </c>
      <c r="F65" s="80">
        <v>105977351.05</v>
      </c>
      <c r="G65" s="80">
        <v>105977351.05</v>
      </c>
      <c r="H65" s="281">
        <f t="shared" si="17"/>
        <v>227957085.46999997</v>
      </c>
      <c r="I65" s="282"/>
    </row>
    <row r="66" spans="1:9" s="221" customFormat="1" ht="9" customHeight="1">
      <c r="A66" s="79" t="s">
        <v>447</v>
      </c>
      <c r="B66" s="199"/>
      <c r="C66" s="80">
        <v>2502424996</v>
      </c>
      <c r="D66" s="80">
        <v>36671801.53</v>
      </c>
      <c r="E66" s="80">
        <f t="shared" si="18"/>
        <v>2539096797.53</v>
      </c>
      <c r="F66" s="80">
        <v>1040968030.17</v>
      </c>
      <c r="G66" s="80">
        <v>1040020957.89</v>
      </c>
      <c r="H66" s="281">
        <f t="shared" si="17"/>
        <v>1498128767.3600001</v>
      </c>
      <c r="I66" s="282"/>
    </row>
    <row r="67" spans="1:9" s="221" customFormat="1" ht="9" customHeight="1">
      <c r="A67" s="79" t="s">
        <v>448</v>
      </c>
      <c r="B67" s="199"/>
      <c r="C67" s="80">
        <v>0</v>
      </c>
      <c r="D67" s="80">
        <v>600007.09</v>
      </c>
      <c r="E67" s="80">
        <f t="shared" si="18"/>
        <v>600007.09</v>
      </c>
      <c r="F67" s="80">
        <v>600007.09</v>
      </c>
      <c r="G67" s="80">
        <v>600007.09</v>
      </c>
      <c r="H67" s="281">
        <f t="shared" si="17"/>
        <v>0</v>
      </c>
      <c r="I67" s="282"/>
    </row>
    <row r="68" spans="1:9" s="221" customFormat="1" ht="9" customHeight="1">
      <c r="A68" s="79" t="s">
        <v>449</v>
      </c>
      <c r="B68" s="199"/>
      <c r="C68" s="80">
        <v>8154946413</v>
      </c>
      <c r="D68" s="80">
        <v>14626420.37</v>
      </c>
      <c r="E68" s="80">
        <f t="shared" si="18"/>
        <v>8169572833.37</v>
      </c>
      <c r="F68" s="80">
        <v>3889666829.71</v>
      </c>
      <c r="G68" s="80">
        <v>3889033002.27</v>
      </c>
      <c r="H68" s="281">
        <f t="shared" si="17"/>
        <v>4279906003.66</v>
      </c>
      <c r="I68" s="282"/>
    </row>
    <row r="69" spans="1:9" s="221" customFormat="1" ht="9" customHeight="1">
      <c r="A69" s="79" t="s">
        <v>450</v>
      </c>
      <c r="B69" s="199"/>
      <c r="C69" s="80">
        <v>351329304</v>
      </c>
      <c r="D69" s="80">
        <v>15442714.18</v>
      </c>
      <c r="E69" s="80">
        <f t="shared" si="18"/>
        <v>366772018.18</v>
      </c>
      <c r="F69" s="80">
        <v>95105256.18</v>
      </c>
      <c r="G69" s="80">
        <v>95105256.18</v>
      </c>
      <c r="H69" s="281">
        <f t="shared" si="17"/>
        <v>271666762</v>
      </c>
      <c r="I69" s="282"/>
    </row>
    <row r="70" spans="1:9" s="221" customFormat="1" ht="9" customHeight="1">
      <c r="A70" s="79" t="s">
        <v>451</v>
      </c>
      <c r="B70" s="199"/>
      <c r="C70" s="80">
        <v>0</v>
      </c>
      <c r="D70" s="80">
        <v>0</v>
      </c>
      <c r="E70" s="80">
        <f t="shared" si="18"/>
        <v>0</v>
      </c>
      <c r="F70" s="80">
        <v>0</v>
      </c>
      <c r="G70" s="80">
        <v>0</v>
      </c>
      <c r="H70" s="281">
        <f t="shared" si="17"/>
        <v>0</v>
      </c>
      <c r="I70" s="282"/>
    </row>
    <row r="71" spans="1:9" s="221" customFormat="1" ht="2.25" customHeight="1">
      <c r="A71" s="202"/>
      <c r="B71" s="199"/>
      <c r="C71" s="199"/>
      <c r="D71" s="199"/>
      <c r="E71" s="199"/>
      <c r="F71" s="199">
        <v>98</v>
      </c>
      <c r="G71" s="199"/>
      <c r="H71" s="281">
        <f t="shared" si="17"/>
        <v>-98</v>
      </c>
      <c r="I71" s="282"/>
    </row>
    <row r="72" spans="1:9" s="221" customFormat="1" ht="9" customHeight="1">
      <c r="A72" s="75" t="s">
        <v>452</v>
      </c>
      <c r="B72" s="84"/>
      <c r="C72" s="76">
        <f aca="true" t="shared" si="19" ref="C72:I72">SUM(C73:C81)</f>
        <v>116580881</v>
      </c>
      <c r="D72" s="76">
        <f t="shared" si="19"/>
        <v>93360000</v>
      </c>
      <c r="E72" s="76">
        <f t="shared" si="19"/>
        <v>209940881</v>
      </c>
      <c r="F72" s="76">
        <f t="shared" si="19"/>
        <v>38527603.65</v>
      </c>
      <c r="G72" s="76">
        <f t="shared" si="19"/>
        <v>38527603.65</v>
      </c>
      <c r="H72" s="279">
        <f t="shared" si="19"/>
        <v>171413277.35</v>
      </c>
      <c r="I72" s="280">
        <f t="shared" si="19"/>
        <v>0</v>
      </c>
    </row>
    <row r="73" spans="1:9" s="221" customFormat="1" ht="9" customHeight="1">
      <c r="A73" s="79" t="s">
        <v>453</v>
      </c>
      <c r="B73" s="199"/>
      <c r="C73" s="80">
        <v>34309688</v>
      </c>
      <c r="D73" s="80">
        <v>0</v>
      </c>
      <c r="E73" s="80">
        <f>SUM(C73:D73)</f>
        <v>34309688</v>
      </c>
      <c r="F73" s="80">
        <v>17002162</v>
      </c>
      <c r="G73" s="80">
        <v>17002162</v>
      </c>
      <c r="H73" s="281">
        <f aca="true" t="shared" si="20" ref="H73:H82">+E73-F73</f>
        <v>17307526</v>
      </c>
      <c r="I73" s="282"/>
    </row>
    <row r="74" spans="1:9" s="221" customFormat="1" ht="9" customHeight="1">
      <c r="A74" s="79" t="s">
        <v>454</v>
      </c>
      <c r="B74" s="199"/>
      <c r="C74" s="80">
        <v>15000000</v>
      </c>
      <c r="D74" s="80">
        <v>93360000</v>
      </c>
      <c r="E74" s="80">
        <f aca="true" t="shared" si="21" ref="E74:E81">SUM(C74:D74)</f>
        <v>108360000</v>
      </c>
      <c r="F74" s="80">
        <v>21525441.65</v>
      </c>
      <c r="G74" s="80">
        <v>21525441.65</v>
      </c>
      <c r="H74" s="281">
        <f t="shared" si="20"/>
        <v>86834558.35</v>
      </c>
      <c r="I74" s="282"/>
    </row>
    <row r="75" spans="1:9" s="221" customFormat="1" ht="9" customHeight="1">
      <c r="A75" s="79" t="s">
        <v>455</v>
      </c>
      <c r="B75" s="199"/>
      <c r="C75" s="80">
        <v>0</v>
      </c>
      <c r="D75" s="80">
        <v>0</v>
      </c>
      <c r="E75" s="80">
        <f t="shared" si="21"/>
        <v>0</v>
      </c>
      <c r="F75" s="80">
        <v>0</v>
      </c>
      <c r="G75" s="80">
        <v>0</v>
      </c>
      <c r="H75" s="281">
        <f t="shared" si="20"/>
        <v>0</v>
      </c>
      <c r="I75" s="282"/>
    </row>
    <row r="76" spans="1:9" s="221" customFormat="1" ht="9" customHeight="1">
      <c r="A76" s="79" t="s">
        <v>456</v>
      </c>
      <c r="B76" s="199"/>
      <c r="C76" s="80">
        <v>0</v>
      </c>
      <c r="D76" s="80">
        <v>0</v>
      </c>
      <c r="E76" s="80">
        <f t="shared" si="21"/>
        <v>0</v>
      </c>
      <c r="F76" s="80">
        <v>0</v>
      </c>
      <c r="G76" s="80">
        <v>0</v>
      </c>
      <c r="H76" s="281">
        <f t="shared" si="20"/>
        <v>0</v>
      </c>
      <c r="I76" s="282"/>
    </row>
    <row r="77" spans="1:9" s="221" customFormat="1" ht="9" customHeight="1">
      <c r="A77" s="79" t="s">
        <v>457</v>
      </c>
      <c r="B77" s="199"/>
      <c r="C77" s="80">
        <v>67271193</v>
      </c>
      <c r="D77" s="80">
        <v>0</v>
      </c>
      <c r="E77" s="80">
        <f t="shared" si="21"/>
        <v>67271193</v>
      </c>
      <c r="F77" s="80">
        <v>0</v>
      </c>
      <c r="G77" s="80">
        <v>0</v>
      </c>
      <c r="H77" s="281">
        <f t="shared" si="20"/>
        <v>67271193</v>
      </c>
      <c r="I77" s="282"/>
    </row>
    <row r="78" spans="1:9" s="221" customFormat="1" ht="9" customHeight="1">
      <c r="A78" s="79" t="s">
        <v>458</v>
      </c>
      <c r="B78" s="199"/>
      <c r="C78" s="80">
        <v>0</v>
      </c>
      <c r="D78" s="80">
        <v>0</v>
      </c>
      <c r="E78" s="80">
        <f t="shared" si="21"/>
        <v>0</v>
      </c>
      <c r="F78" s="80">
        <v>0</v>
      </c>
      <c r="G78" s="80">
        <v>0</v>
      </c>
      <c r="H78" s="281">
        <f t="shared" si="20"/>
        <v>0</v>
      </c>
      <c r="I78" s="282"/>
    </row>
    <row r="79" spans="1:9" s="221" customFormat="1" ht="9" customHeight="1">
      <c r="A79" s="79" t="s">
        <v>459</v>
      </c>
      <c r="B79" s="199"/>
      <c r="C79" s="80">
        <v>0</v>
      </c>
      <c r="D79" s="80">
        <v>0</v>
      </c>
      <c r="E79" s="80">
        <f t="shared" si="21"/>
        <v>0</v>
      </c>
      <c r="F79" s="80">
        <v>0</v>
      </c>
      <c r="G79" s="80">
        <v>0</v>
      </c>
      <c r="H79" s="281">
        <f t="shared" si="20"/>
        <v>0</v>
      </c>
      <c r="I79" s="282"/>
    </row>
    <row r="80" spans="1:9" s="221" customFormat="1" ht="9" customHeight="1">
      <c r="A80" s="79" t="s">
        <v>460</v>
      </c>
      <c r="B80" s="199"/>
      <c r="C80" s="80">
        <v>0</v>
      </c>
      <c r="D80" s="80">
        <v>0</v>
      </c>
      <c r="E80" s="80">
        <f t="shared" si="21"/>
        <v>0</v>
      </c>
      <c r="F80" s="80">
        <v>0</v>
      </c>
      <c r="G80" s="80">
        <v>0</v>
      </c>
      <c r="H80" s="281">
        <f t="shared" si="20"/>
        <v>0</v>
      </c>
      <c r="I80" s="282"/>
    </row>
    <row r="81" spans="1:9" s="221" customFormat="1" ht="9" customHeight="1">
      <c r="A81" s="79" t="s">
        <v>461</v>
      </c>
      <c r="B81" s="199"/>
      <c r="C81" s="80">
        <v>0</v>
      </c>
      <c r="D81" s="80">
        <v>0</v>
      </c>
      <c r="E81" s="80">
        <f t="shared" si="21"/>
        <v>0</v>
      </c>
      <c r="F81" s="80">
        <v>0</v>
      </c>
      <c r="G81" s="80">
        <v>0</v>
      </c>
      <c r="H81" s="281">
        <f t="shared" si="20"/>
        <v>0</v>
      </c>
      <c r="I81" s="282"/>
    </row>
    <row r="82" spans="1:9" s="221" customFormat="1" ht="2.25" customHeight="1">
      <c r="A82" s="202"/>
      <c r="B82" s="199"/>
      <c r="C82" s="199"/>
      <c r="D82" s="199"/>
      <c r="E82" s="199"/>
      <c r="F82" s="199"/>
      <c r="G82" s="199"/>
      <c r="H82" s="281">
        <f t="shared" si="20"/>
        <v>0</v>
      </c>
      <c r="I82" s="282"/>
    </row>
    <row r="83" spans="1:9" s="221" customFormat="1" ht="9" customHeight="1">
      <c r="A83" s="75" t="s">
        <v>462</v>
      </c>
      <c r="B83" s="84"/>
      <c r="C83" s="76">
        <f aca="true" t="shared" si="22" ref="C83:I83">SUM(C84:C88)</f>
        <v>1951734318</v>
      </c>
      <c r="D83" s="76">
        <f t="shared" si="22"/>
        <v>0</v>
      </c>
      <c r="E83" s="76">
        <f t="shared" si="22"/>
        <v>1951734318</v>
      </c>
      <c r="F83" s="76">
        <f t="shared" si="22"/>
        <v>1090814110.87</v>
      </c>
      <c r="G83" s="76">
        <f t="shared" si="22"/>
        <v>1090814110.87</v>
      </c>
      <c r="H83" s="279">
        <f t="shared" si="22"/>
        <v>860920207.1300001</v>
      </c>
      <c r="I83" s="280">
        <f t="shared" si="22"/>
        <v>0</v>
      </c>
    </row>
    <row r="84" spans="1:9" s="221" customFormat="1" ht="9" customHeight="1">
      <c r="A84" s="79" t="s">
        <v>463</v>
      </c>
      <c r="B84" s="199"/>
      <c r="C84" s="80">
        <v>96603959</v>
      </c>
      <c r="D84" s="80">
        <v>0</v>
      </c>
      <c r="E84" s="80">
        <f>SUM(C84:D84)</f>
        <v>96603959</v>
      </c>
      <c r="F84" s="80">
        <v>39608257.69</v>
      </c>
      <c r="G84" s="80">
        <v>39608257.69</v>
      </c>
      <c r="H84" s="281">
        <f>+E84-F84</f>
        <v>56995701.31</v>
      </c>
      <c r="I84" s="282"/>
    </row>
    <row r="85" spans="1:9" s="221" customFormat="1" ht="9" customHeight="1">
      <c r="A85" s="284" t="s">
        <v>464</v>
      </c>
      <c r="B85" s="199"/>
      <c r="C85" s="285">
        <v>1855130359</v>
      </c>
      <c r="D85" s="285">
        <v>0</v>
      </c>
      <c r="E85" s="286">
        <f>SUM(C85:D85)</f>
        <v>1855130359</v>
      </c>
      <c r="F85" s="286">
        <v>1051205853.18</v>
      </c>
      <c r="G85" s="286">
        <v>1051205853.18</v>
      </c>
      <c r="H85" s="287">
        <f>+E85-F85</f>
        <v>803924505.82</v>
      </c>
      <c r="I85" s="288"/>
    </row>
    <row r="86" spans="1:9" s="221" customFormat="1" ht="9" customHeight="1">
      <c r="A86" s="284"/>
      <c r="B86" s="199"/>
      <c r="C86" s="285"/>
      <c r="D86" s="285"/>
      <c r="E86" s="286"/>
      <c r="F86" s="286"/>
      <c r="G86" s="286"/>
      <c r="H86" s="287"/>
      <c r="I86" s="288"/>
    </row>
    <row r="87" spans="1:9" s="221" customFormat="1" ht="9" customHeight="1">
      <c r="A87" s="79" t="s">
        <v>465</v>
      </c>
      <c r="B87" s="199"/>
      <c r="C87" s="80">
        <v>0</v>
      </c>
      <c r="D87" s="80">
        <v>0</v>
      </c>
      <c r="E87" s="80">
        <f>SUM(C87:D87)</f>
        <v>0</v>
      </c>
      <c r="F87" s="80">
        <v>0</v>
      </c>
      <c r="G87" s="80">
        <v>0</v>
      </c>
      <c r="H87" s="281">
        <f>+E87-F87</f>
        <v>0</v>
      </c>
      <c r="I87" s="282"/>
    </row>
    <row r="88" spans="1:9" s="221" customFormat="1" ht="9" customHeight="1">
      <c r="A88" s="79" t="s">
        <v>466</v>
      </c>
      <c r="B88" s="199"/>
      <c r="C88" s="80">
        <v>0</v>
      </c>
      <c r="D88" s="80">
        <v>0</v>
      </c>
      <c r="E88" s="80">
        <f>SUM(C88:D88)</f>
        <v>0</v>
      </c>
      <c r="F88" s="80">
        <v>0</v>
      </c>
      <c r="G88" s="80">
        <v>0</v>
      </c>
      <c r="H88" s="281">
        <f>+E88-F88</f>
        <v>0</v>
      </c>
      <c r="I88" s="282"/>
    </row>
    <row r="89" spans="1:9" ht="2.25" customHeight="1">
      <c r="A89" s="3"/>
      <c r="B89" s="4"/>
      <c r="C89" s="4"/>
      <c r="D89" s="4"/>
      <c r="E89" s="4"/>
      <c r="F89" s="4"/>
      <c r="G89" s="4"/>
      <c r="H89" s="13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3"/>
      <c r="I90" s="4"/>
    </row>
    <row r="91" spans="1:9" ht="9" customHeight="1">
      <c r="A91" s="75" t="s">
        <v>387</v>
      </c>
      <c r="B91" s="4"/>
      <c r="C91" s="76">
        <f aca="true" t="shared" si="23" ref="C91:H91">+C51+C11</f>
        <v>25081797688</v>
      </c>
      <c r="D91" s="76">
        <f t="shared" si="23"/>
        <v>724397110.61</v>
      </c>
      <c r="E91" s="76">
        <f t="shared" si="23"/>
        <v>25806194798.61</v>
      </c>
      <c r="F91" s="76">
        <f t="shared" si="23"/>
        <v>13040196354.310001</v>
      </c>
      <c r="G91" s="76">
        <f t="shared" si="23"/>
        <v>12842352952.940002</v>
      </c>
      <c r="H91" s="279">
        <f t="shared" si="23"/>
        <v>12765998444.3</v>
      </c>
      <c r="I91" s="280"/>
    </row>
    <row r="92" spans="1:9" ht="2.25" customHeight="1">
      <c r="A92" s="3"/>
      <c r="B92" s="4"/>
      <c r="C92" s="4"/>
      <c r="D92" s="4"/>
      <c r="E92" s="4"/>
      <c r="F92" s="4"/>
      <c r="G92" s="4"/>
      <c r="H92" s="13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2">
    <mergeCell ref="H87:I87"/>
    <mergeCell ref="H88:I88"/>
    <mergeCell ref="H91:I91"/>
    <mergeCell ref="H84:I84"/>
    <mergeCell ref="A85:A86"/>
    <mergeCell ref="C85:C86"/>
    <mergeCell ref="D85:D86"/>
    <mergeCell ref="E85:E86"/>
    <mergeCell ref="F85:F86"/>
    <mergeCell ref="G85:G86"/>
    <mergeCell ref="H85:I86"/>
    <mergeCell ref="H78:I78"/>
    <mergeCell ref="H79:I79"/>
    <mergeCell ref="H80:I80"/>
    <mergeCell ref="H81:I81"/>
    <mergeCell ref="H82:I82"/>
    <mergeCell ref="H83:I83"/>
    <mergeCell ref="H72:I72"/>
    <mergeCell ref="H73:I73"/>
    <mergeCell ref="H74:I74"/>
    <mergeCell ref="H75:I75"/>
    <mergeCell ref="H76:I76"/>
    <mergeCell ref="H77:I77"/>
    <mergeCell ref="H66:I66"/>
    <mergeCell ref="H67:I67"/>
    <mergeCell ref="H68:I68"/>
    <mergeCell ref="H69:I69"/>
    <mergeCell ref="H70:I70"/>
    <mergeCell ref="H71:I71"/>
    <mergeCell ref="H59:I59"/>
    <mergeCell ref="H60:I60"/>
    <mergeCell ref="H61:I61"/>
    <mergeCell ref="H63:I63"/>
    <mergeCell ref="H64:I64"/>
    <mergeCell ref="H65:I65"/>
    <mergeCell ref="H53:I53"/>
    <mergeCell ref="H54:I54"/>
    <mergeCell ref="H55:I55"/>
    <mergeCell ref="H56:I56"/>
    <mergeCell ref="H57:I57"/>
    <mergeCell ref="H58:I58"/>
    <mergeCell ref="H45:I46"/>
    <mergeCell ref="H47:I47"/>
    <mergeCell ref="H48:I48"/>
    <mergeCell ref="H49:I49"/>
    <mergeCell ref="H50:I50"/>
    <mergeCell ref="H51:I51"/>
    <mergeCell ref="A45:A46"/>
    <mergeCell ref="C45:C46"/>
    <mergeCell ref="D45:D46"/>
    <mergeCell ref="E45:E46"/>
    <mergeCell ref="F45:F46"/>
    <mergeCell ref="G45:G46"/>
    <mergeCell ref="H38:I38"/>
    <mergeCell ref="H39:I39"/>
    <mergeCell ref="H40:I40"/>
    <mergeCell ref="H41:I41"/>
    <mergeCell ref="H43:I43"/>
    <mergeCell ref="H44:I44"/>
    <mergeCell ref="H32:I32"/>
    <mergeCell ref="H33:I33"/>
    <mergeCell ref="H34:I34"/>
    <mergeCell ref="H35:I35"/>
    <mergeCell ref="H36:I36"/>
    <mergeCell ref="H37:I37"/>
    <mergeCell ref="H25:I25"/>
    <mergeCell ref="H26:I26"/>
    <mergeCell ref="H27:I27"/>
    <mergeCell ref="H28:I28"/>
    <mergeCell ref="H29:I29"/>
    <mergeCell ref="H30:I30"/>
    <mergeCell ref="H18:I18"/>
    <mergeCell ref="H19:I19"/>
    <mergeCell ref="H20:I20"/>
    <mergeCell ref="H21:I21"/>
    <mergeCell ref="H23:I23"/>
    <mergeCell ref="H24:I24"/>
    <mergeCell ref="H11:I11"/>
    <mergeCell ref="H13:I13"/>
    <mergeCell ref="H14:I14"/>
    <mergeCell ref="H15:I15"/>
    <mergeCell ref="H16:I16"/>
    <mergeCell ref="H17:I17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view="pageBreakPreview" zoomScaleNormal="120" zoomScaleSheetLayoutView="10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2.140625" style="0" bestFit="1" customWidth="1"/>
    <col min="8" max="8" width="12.8515625" style="0" customWidth="1"/>
  </cols>
  <sheetData>
    <row r="1" spans="1:8" ht="12" customHeight="1">
      <c r="A1" s="203" t="s">
        <v>468</v>
      </c>
      <c r="B1" s="204"/>
      <c r="C1" s="204"/>
      <c r="D1" s="204"/>
      <c r="E1" s="204"/>
      <c r="F1" s="204"/>
      <c r="G1" s="204"/>
      <c r="H1" s="205"/>
    </row>
    <row r="2" spans="1:8" ht="11.25" customHeight="1">
      <c r="A2" s="206"/>
      <c r="B2" s="207"/>
      <c r="C2" s="207"/>
      <c r="D2" s="207"/>
      <c r="E2" s="207"/>
      <c r="F2" s="207"/>
      <c r="G2" s="207"/>
      <c r="H2" s="208"/>
    </row>
    <row r="3" spans="1:8" ht="11.25" customHeight="1">
      <c r="A3" s="206"/>
      <c r="B3" s="207"/>
      <c r="C3" s="207"/>
      <c r="D3" s="207"/>
      <c r="E3" s="207"/>
      <c r="F3" s="207"/>
      <c r="G3" s="207"/>
      <c r="H3" s="208"/>
    </row>
    <row r="4" spans="1:8" ht="11.25" customHeight="1">
      <c r="A4" s="206"/>
      <c r="B4" s="207"/>
      <c r="C4" s="207"/>
      <c r="D4" s="207"/>
      <c r="E4" s="207"/>
      <c r="F4" s="207"/>
      <c r="G4" s="207"/>
      <c r="H4" s="208"/>
    </row>
    <row r="5" spans="1:8" ht="17.25" customHeight="1">
      <c r="A5" s="209"/>
      <c r="B5" s="210"/>
      <c r="C5" s="210"/>
      <c r="D5" s="210"/>
      <c r="E5" s="210"/>
      <c r="F5" s="210"/>
      <c r="G5" s="210"/>
      <c r="H5" s="211"/>
    </row>
    <row r="6" spans="1:8" ht="12.75">
      <c r="A6" s="212" t="s">
        <v>0</v>
      </c>
      <c r="B6" s="253"/>
      <c r="C6" s="254" t="s">
        <v>308</v>
      </c>
      <c r="D6" s="254"/>
      <c r="E6" s="254"/>
      <c r="F6" s="254"/>
      <c r="G6" s="254"/>
      <c r="H6" s="255" t="s">
        <v>309</v>
      </c>
    </row>
    <row r="7" spans="1:8" ht="11.25" customHeight="1">
      <c r="A7" s="214"/>
      <c r="B7" s="256"/>
      <c r="C7" s="213" t="s">
        <v>310</v>
      </c>
      <c r="D7" s="254" t="s">
        <v>311</v>
      </c>
      <c r="E7" s="213" t="s">
        <v>312</v>
      </c>
      <c r="F7" s="213" t="s">
        <v>201</v>
      </c>
      <c r="G7" s="213" t="s">
        <v>218</v>
      </c>
      <c r="H7" s="255"/>
    </row>
    <row r="8" spans="1:8" ht="11.25" customHeight="1">
      <c r="A8" s="217"/>
      <c r="B8" s="257"/>
      <c r="C8" s="218"/>
      <c r="D8" s="254"/>
      <c r="E8" s="218"/>
      <c r="F8" s="218"/>
      <c r="G8" s="218"/>
      <c r="H8" s="255"/>
    </row>
    <row r="9" spans="1:8" ht="2.25" customHeight="1">
      <c r="A9" s="111"/>
      <c r="B9" s="112"/>
      <c r="C9" s="112"/>
      <c r="D9" s="112"/>
      <c r="E9" s="112"/>
      <c r="F9" s="112"/>
      <c r="G9" s="112"/>
      <c r="H9" s="112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258" t="s">
        <v>469</v>
      </c>
      <c r="B11" s="4"/>
      <c r="C11" s="259">
        <f aca="true" t="shared" si="0" ref="C11:H11">+C12+C13+C15+C18+C20+C24</f>
        <v>3448441329.28</v>
      </c>
      <c r="D11" s="259">
        <f t="shared" si="0"/>
        <v>9184084.64</v>
      </c>
      <c r="E11" s="259">
        <f t="shared" si="0"/>
        <v>3457625413.92</v>
      </c>
      <c r="F11" s="259">
        <f t="shared" si="0"/>
        <v>1408092980.26</v>
      </c>
      <c r="G11" s="259">
        <f t="shared" si="0"/>
        <v>1401485869.37</v>
      </c>
      <c r="H11" s="259">
        <f t="shared" si="0"/>
        <v>2049532433.6600003</v>
      </c>
    </row>
    <row r="12" spans="1:8" ht="9" customHeight="1">
      <c r="A12" s="262" t="s">
        <v>470</v>
      </c>
      <c r="B12" s="4"/>
      <c r="C12" s="263">
        <v>1799984445.64</v>
      </c>
      <c r="D12" s="263">
        <v>8969695.76</v>
      </c>
      <c r="E12" s="263">
        <f>SUM(C12:D12)</f>
        <v>1808954141.4</v>
      </c>
      <c r="F12" s="263">
        <v>623125994.18</v>
      </c>
      <c r="G12" s="263">
        <v>618346882.16</v>
      </c>
      <c r="H12" s="263">
        <f>+E12-F12</f>
        <v>1185828147.2200003</v>
      </c>
    </row>
    <row r="13" spans="1:8" ht="9" customHeight="1">
      <c r="A13" s="262" t="s">
        <v>471</v>
      </c>
      <c r="B13" s="4"/>
      <c r="C13" s="263">
        <v>891513208.43</v>
      </c>
      <c r="D13" s="263">
        <v>214388.88</v>
      </c>
      <c r="E13" s="263">
        <f>SUM(C13:D13)</f>
        <v>891727597.31</v>
      </c>
      <c r="F13" s="263">
        <v>467162292.33</v>
      </c>
      <c r="G13" s="263">
        <v>465966698.86</v>
      </c>
      <c r="H13" s="263">
        <f>+E13-F13</f>
        <v>424565304.97999996</v>
      </c>
    </row>
    <row r="14" spans="1:8" ht="2.25" customHeight="1">
      <c r="A14" s="15"/>
      <c r="B14" s="4"/>
      <c r="C14" s="4"/>
      <c r="D14" s="4"/>
      <c r="E14" s="4"/>
      <c r="F14" s="4"/>
      <c r="G14" s="4"/>
      <c r="H14" s="4"/>
    </row>
    <row r="15" spans="1:8" s="221" customFormat="1" ht="9" customHeight="1">
      <c r="A15" s="262" t="s">
        <v>472</v>
      </c>
      <c r="B15" s="199"/>
      <c r="C15" s="263">
        <f aca="true" t="shared" si="1" ref="C15:H15">+C16+C17</f>
        <v>0</v>
      </c>
      <c r="D15" s="263">
        <f t="shared" si="1"/>
        <v>0</v>
      </c>
      <c r="E15" s="263">
        <f t="shared" si="1"/>
        <v>0</v>
      </c>
      <c r="F15" s="263">
        <f t="shared" si="1"/>
        <v>0</v>
      </c>
      <c r="G15" s="263">
        <f t="shared" si="1"/>
        <v>0</v>
      </c>
      <c r="H15" s="263">
        <f t="shared" si="1"/>
        <v>0</v>
      </c>
    </row>
    <row r="16" spans="1:8" ht="9" customHeight="1">
      <c r="A16" s="289" t="s">
        <v>473</v>
      </c>
      <c r="B16" s="4"/>
      <c r="C16" s="263">
        <v>0</v>
      </c>
      <c r="D16" s="263">
        <v>0</v>
      </c>
      <c r="E16" s="263">
        <f>SUM(C16:D16)</f>
        <v>0</v>
      </c>
      <c r="F16" s="263">
        <v>0</v>
      </c>
      <c r="G16" s="263">
        <v>0</v>
      </c>
      <c r="H16" s="263">
        <f>+E16-F16</f>
        <v>0</v>
      </c>
    </row>
    <row r="17" spans="1:8" ht="9" customHeight="1">
      <c r="A17" s="289" t="s">
        <v>474</v>
      </c>
      <c r="B17" s="4"/>
      <c r="C17" s="263">
        <v>0</v>
      </c>
      <c r="D17" s="263">
        <v>0</v>
      </c>
      <c r="E17" s="263">
        <f>SUM(C17:D17)</f>
        <v>0</v>
      </c>
      <c r="F17" s="263">
        <v>0</v>
      </c>
      <c r="G17" s="263">
        <v>0</v>
      </c>
      <c r="H17" s="263">
        <f>+E17-F17</f>
        <v>0</v>
      </c>
    </row>
    <row r="18" spans="1:8" ht="9" customHeight="1">
      <c r="A18" s="262" t="s">
        <v>475</v>
      </c>
      <c r="B18" s="4"/>
      <c r="C18" s="263">
        <v>756943675.21</v>
      </c>
      <c r="D18" s="263">
        <v>0</v>
      </c>
      <c r="E18" s="263">
        <f>SUM(C18:D18)</f>
        <v>756943675.21</v>
      </c>
      <c r="F18" s="263">
        <v>317804693.75</v>
      </c>
      <c r="G18" s="263">
        <v>317172288.35</v>
      </c>
      <c r="H18" s="263">
        <f>+E18-F18</f>
        <v>439138981.46000004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221" customFormat="1" ht="9" customHeight="1">
      <c r="A20" s="268" t="s">
        <v>476</v>
      </c>
      <c r="B20" s="199"/>
      <c r="C20" s="269">
        <f aca="true" t="shared" si="2" ref="C20:H20">+C22+C23</f>
        <v>0</v>
      </c>
      <c r="D20" s="269">
        <f t="shared" si="2"/>
        <v>0</v>
      </c>
      <c r="E20" s="269">
        <f t="shared" si="2"/>
        <v>0</v>
      </c>
      <c r="F20" s="269">
        <f t="shared" si="2"/>
        <v>0</v>
      </c>
      <c r="G20" s="269">
        <f t="shared" si="2"/>
        <v>0</v>
      </c>
      <c r="H20" s="269">
        <f t="shared" si="2"/>
        <v>0</v>
      </c>
    </row>
    <row r="21" spans="1:8" s="221" customFormat="1" ht="9" customHeight="1">
      <c r="A21" s="268"/>
      <c r="B21" s="199"/>
      <c r="C21" s="269"/>
      <c r="D21" s="269"/>
      <c r="E21" s="269"/>
      <c r="F21" s="269"/>
      <c r="G21" s="269"/>
      <c r="H21" s="269"/>
    </row>
    <row r="22" spans="1:8" ht="9" customHeight="1">
      <c r="A22" s="289" t="s">
        <v>477</v>
      </c>
      <c r="B22" s="4"/>
      <c r="C22" s="263">
        <v>0</v>
      </c>
      <c r="D22" s="263">
        <v>0</v>
      </c>
      <c r="E22" s="263">
        <f>SUM(C22:D22)</f>
        <v>0</v>
      </c>
      <c r="F22" s="263">
        <v>0</v>
      </c>
      <c r="G22" s="263">
        <v>0</v>
      </c>
      <c r="H22" s="263">
        <f>+E22-F22</f>
        <v>0</v>
      </c>
    </row>
    <row r="23" spans="1:8" ht="9" customHeight="1">
      <c r="A23" s="289" t="s">
        <v>478</v>
      </c>
      <c r="B23" s="4"/>
      <c r="C23" s="263">
        <v>0</v>
      </c>
      <c r="D23" s="263">
        <v>0</v>
      </c>
      <c r="E23" s="263">
        <f>SUM(C23:D23)</f>
        <v>0</v>
      </c>
      <c r="F23" s="263">
        <v>0</v>
      </c>
      <c r="G23" s="263">
        <v>0</v>
      </c>
      <c r="H23" s="263">
        <f>+E23-F23</f>
        <v>0</v>
      </c>
    </row>
    <row r="24" spans="1:8" ht="9" customHeight="1">
      <c r="A24" s="262" t="s">
        <v>479</v>
      </c>
      <c r="B24" s="4"/>
      <c r="C24" s="263">
        <v>0</v>
      </c>
      <c r="D24" s="263">
        <v>0</v>
      </c>
      <c r="E24" s="263">
        <f>SUM(C24:D24)</f>
        <v>0</v>
      </c>
      <c r="F24" s="263">
        <v>0</v>
      </c>
      <c r="G24" s="263">
        <v>0</v>
      </c>
      <c r="H24" s="263">
        <f>+E24-F24</f>
        <v>0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258" t="s">
        <v>480</v>
      </c>
      <c r="B27" s="4"/>
      <c r="C27" s="259">
        <f aca="true" t="shared" si="3" ref="C27:H27">+C28+C29+C31+C34+C36+C40</f>
        <v>17120456</v>
      </c>
      <c r="D27" s="259">
        <f t="shared" si="3"/>
        <v>220761963</v>
      </c>
      <c r="E27" s="259">
        <f t="shared" si="3"/>
        <v>237882419</v>
      </c>
      <c r="F27" s="259">
        <f t="shared" si="3"/>
        <v>116537180.15</v>
      </c>
      <c r="G27" s="259">
        <f t="shared" si="3"/>
        <v>115903352.71</v>
      </c>
      <c r="H27" s="259">
        <f t="shared" si="3"/>
        <v>121345238.85</v>
      </c>
    </row>
    <row r="28" spans="1:8" ht="9" customHeight="1">
      <c r="A28" s="262" t="s">
        <v>470</v>
      </c>
      <c r="B28" s="4"/>
      <c r="C28" s="263">
        <v>0</v>
      </c>
      <c r="D28" s="263">
        <v>0</v>
      </c>
      <c r="E28" s="263">
        <f>SUM(C28:D28)</f>
        <v>0</v>
      </c>
      <c r="F28" s="263">
        <v>0</v>
      </c>
      <c r="G28" s="263">
        <v>0</v>
      </c>
      <c r="H28" s="263">
        <f>+E28-F28</f>
        <v>0</v>
      </c>
    </row>
    <row r="29" spans="1:8" ht="9" customHeight="1">
      <c r="A29" s="262" t="s">
        <v>471</v>
      </c>
      <c r="B29" s="4"/>
      <c r="C29" s="263">
        <v>17120456</v>
      </c>
      <c r="D29" s="263">
        <v>220761963</v>
      </c>
      <c r="E29" s="263">
        <f>SUM(C29:D29)</f>
        <v>237882419</v>
      </c>
      <c r="F29" s="263">
        <v>116537180.15</v>
      </c>
      <c r="G29" s="263">
        <v>115903352.71</v>
      </c>
      <c r="H29" s="263">
        <f>+E29-F29</f>
        <v>121345238.85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221" customFormat="1" ht="9" customHeight="1">
      <c r="A31" s="262" t="s">
        <v>472</v>
      </c>
      <c r="B31" s="199"/>
      <c r="C31" s="263">
        <f aca="true" t="shared" si="4" ref="C31:H31">+C32+C33</f>
        <v>0</v>
      </c>
      <c r="D31" s="263">
        <f t="shared" si="4"/>
        <v>0</v>
      </c>
      <c r="E31" s="263">
        <f t="shared" si="4"/>
        <v>0</v>
      </c>
      <c r="F31" s="263">
        <f t="shared" si="4"/>
        <v>0</v>
      </c>
      <c r="G31" s="263">
        <f t="shared" si="4"/>
        <v>0</v>
      </c>
      <c r="H31" s="263">
        <f t="shared" si="4"/>
        <v>0</v>
      </c>
    </row>
    <row r="32" spans="1:8" ht="9" customHeight="1">
      <c r="A32" s="289" t="s">
        <v>473</v>
      </c>
      <c r="B32" s="4"/>
      <c r="C32" s="263">
        <v>0</v>
      </c>
      <c r="D32" s="263">
        <v>0</v>
      </c>
      <c r="E32" s="263">
        <f>SUM(C32:D32)</f>
        <v>0</v>
      </c>
      <c r="F32" s="263">
        <v>0</v>
      </c>
      <c r="G32" s="263">
        <v>0</v>
      </c>
      <c r="H32" s="263">
        <f>+E32-F32</f>
        <v>0</v>
      </c>
    </row>
    <row r="33" spans="1:8" ht="9" customHeight="1">
      <c r="A33" s="289" t="s">
        <v>474</v>
      </c>
      <c r="B33" s="4"/>
      <c r="C33" s="263">
        <v>0</v>
      </c>
      <c r="D33" s="263">
        <v>0</v>
      </c>
      <c r="E33" s="263">
        <f>SUM(C33:D33)</f>
        <v>0</v>
      </c>
      <c r="F33" s="263">
        <v>0</v>
      </c>
      <c r="G33" s="263">
        <v>0</v>
      </c>
      <c r="H33" s="263">
        <f>+E33-F33</f>
        <v>0</v>
      </c>
    </row>
    <row r="34" spans="1:8" ht="9" customHeight="1">
      <c r="A34" s="262" t="s">
        <v>475</v>
      </c>
      <c r="B34" s="4"/>
      <c r="C34" s="263">
        <v>0</v>
      </c>
      <c r="D34" s="263">
        <v>0</v>
      </c>
      <c r="E34" s="263">
        <f>SUM(C34:D34)</f>
        <v>0</v>
      </c>
      <c r="F34" s="263">
        <v>0</v>
      </c>
      <c r="G34" s="263">
        <v>0</v>
      </c>
      <c r="H34" s="263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221" customFormat="1" ht="9" customHeight="1">
      <c r="A36" s="268" t="s">
        <v>476</v>
      </c>
      <c r="B36" s="199"/>
      <c r="C36" s="269">
        <f aca="true" t="shared" si="5" ref="C36:H36">+C38+C39</f>
        <v>0</v>
      </c>
      <c r="D36" s="269">
        <f t="shared" si="5"/>
        <v>0</v>
      </c>
      <c r="E36" s="269">
        <f t="shared" si="5"/>
        <v>0</v>
      </c>
      <c r="F36" s="269">
        <f t="shared" si="5"/>
        <v>0</v>
      </c>
      <c r="G36" s="269">
        <f t="shared" si="5"/>
        <v>0</v>
      </c>
      <c r="H36" s="269">
        <f t="shared" si="5"/>
        <v>0</v>
      </c>
    </row>
    <row r="37" spans="1:8" s="221" customFormat="1" ht="9" customHeight="1">
      <c r="A37" s="268"/>
      <c r="B37" s="199"/>
      <c r="C37" s="269"/>
      <c r="D37" s="269"/>
      <c r="E37" s="269"/>
      <c r="F37" s="269"/>
      <c r="G37" s="269"/>
      <c r="H37" s="269"/>
    </row>
    <row r="38" spans="1:8" ht="9" customHeight="1">
      <c r="A38" s="289" t="s">
        <v>477</v>
      </c>
      <c r="B38" s="4"/>
      <c r="C38" s="263">
        <v>0</v>
      </c>
      <c r="D38" s="263">
        <v>0</v>
      </c>
      <c r="E38" s="263">
        <f>SUM(C38:D38)</f>
        <v>0</v>
      </c>
      <c r="F38" s="263">
        <v>0</v>
      </c>
      <c r="G38" s="263">
        <v>0</v>
      </c>
      <c r="H38" s="263">
        <f>+E38-F38</f>
        <v>0</v>
      </c>
    </row>
    <row r="39" spans="1:8" ht="9" customHeight="1">
      <c r="A39" s="289" t="s">
        <v>478</v>
      </c>
      <c r="B39" s="4"/>
      <c r="C39" s="263">
        <v>0</v>
      </c>
      <c r="D39" s="263">
        <v>0</v>
      </c>
      <c r="E39" s="263">
        <f>SUM(C39:D39)</f>
        <v>0</v>
      </c>
      <c r="F39" s="263">
        <v>0</v>
      </c>
      <c r="G39" s="263">
        <v>0</v>
      </c>
      <c r="H39" s="263">
        <f>+E39-F39</f>
        <v>0</v>
      </c>
    </row>
    <row r="40" spans="1:8" ht="9" customHeight="1">
      <c r="A40" s="262" t="s">
        <v>479</v>
      </c>
      <c r="B40" s="4"/>
      <c r="C40" s="263">
        <v>0</v>
      </c>
      <c r="D40" s="263">
        <v>0</v>
      </c>
      <c r="E40" s="263">
        <f>SUM(C40:D40)</f>
        <v>0</v>
      </c>
      <c r="F40" s="263">
        <v>0</v>
      </c>
      <c r="G40" s="263">
        <v>0</v>
      </c>
      <c r="H40" s="263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258" t="s">
        <v>481</v>
      </c>
      <c r="B42" s="4"/>
      <c r="C42" s="259">
        <f aca="true" t="shared" si="6" ref="C42:H42">+C11+C27</f>
        <v>3465561785.28</v>
      </c>
      <c r="D42" s="259">
        <f t="shared" si="6"/>
        <v>229946047.64</v>
      </c>
      <c r="E42" s="259">
        <f t="shared" si="6"/>
        <v>3695507832.92</v>
      </c>
      <c r="F42" s="259">
        <f t="shared" si="6"/>
        <v>1524630160.41</v>
      </c>
      <c r="G42" s="259">
        <f t="shared" si="6"/>
        <v>1517389222.08</v>
      </c>
      <c r="H42" s="259">
        <f t="shared" si="6"/>
        <v>2170877672.51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2022-07-29T20:00:20Z</cp:lastPrinted>
  <dcterms:created xsi:type="dcterms:W3CDTF">2022-07-29T21:01:30Z</dcterms:created>
  <dcterms:modified xsi:type="dcterms:W3CDTF">2022-07-29T21:03:18Z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